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2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'Sheet1'!$D$1:$D$409</definedName>
    <definedName name="_xlnm.Print_Area" localSheetId="0">'Sheet1'!$A$1:$R$366</definedName>
    <definedName name="_xlnm.Print_Area" localSheetId="1">'Sheet2'!$A$1:$O$138</definedName>
  </definedNames>
  <calcPr fullCalcOnLoad="1"/>
</workbook>
</file>

<file path=xl/sharedStrings.xml><?xml version="1.0" encoding="utf-8"?>
<sst xmlns="http://schemas.openxmlformats.org/spreadsheetml/2006/main" count="1050" uniqueCount="416">
  <si>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</si>
  <si>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</si>
  <si>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</si>
  <si>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</si>
  <si>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</si>
  <si>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</si>
  <si>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</si>
  <si>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</si>
  <si>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</si>
  <si>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</si>
  <si>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</si>
  <si>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</si>
  <si>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</si>
  <si>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</si>
  <si>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</si>
  <si>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</si>
  <si>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</si>
  <si>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</si>
  <si>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</si>
  <si>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</si>
  <si>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</si>
  <si>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2/1</t>
  </si>
  <si>
    <t>3/2</t>
  </si>
  <si>
    <t>4/3</t>
  </si>
  <si>
    <t>Program 01: Donošenje akata i mjera iz djelokruga predstavničkog, izvršnog tijela i mjesne samouprave</t>
  </si>
  <si>
    <t>Program 02         Program političkih stranaka</t>
  </si>
  <si>
    <t>Troškovi izbora</t>
  </si>
  <si>
    <t>Održavanje zgrada za korištenje - domovi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</si>
  <si>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</si>
  <si>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</si>
  <si>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</si>
  <si>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</si>
  <si>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</si>
  <si>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 xml:space="preserve">OPĆINA </t>
  </si>
  <si>
    <t>Ostali rashodi</t>
  </si>
  <si>
    <t>Posebni dio</t>
  </si>
  <si>
    <t xml:space="preserve">Rashodi poslovanja </t>
  </si>
  <si>
    <t>Pomoći unutar opće države</t>
  </si>
  <si>
    <t>Subvencije</t>
  </si>
  <si>
    <t>Predsjednik Općinskog vijeća:</t>
  </si>
  <si>
    <t>Procjena</t>
  </si>
  <si>
    <t>Ostvarenje</t>
  </si>
  <si>
    <t xml:space="preserve">Plan </t>
  </si>
  <si>
    <t>in-</t>
  </si>
  <si>
    <t>deks</t>
  </si>
  <si>
    <t xml:space="preserve">Djelovanje poduzetničkog centra i razvoj </t>
  </si>
  <si>
    <t>subvencioniranja uzgoja stoke</t>
  </si>
  <si>
    <t>Održavanje cesta, mostova, kanala i</t>
  </si>
  <si>
    <t>drugih javnih površina</t>
  </si>
  <si>
    <t>vodoopskrbe i projekata</t>
  </si>
  <si>
    <t>HVIDRA, dragovoljci i invalidi dom.rata i ost.udr.inv.</t>
  </si>
  <si>
    <t>5/4</t>
  </si>
  <si>
    <t>6/5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</si>
  <si>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</si>
  <si>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</si>
  <si>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</si>
  <si>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</si>
  <si>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</si>
  <si>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</si>
  <si>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</si>
  <si>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</si>
  <si>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</si>
  <si>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</si>
  <si>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</si>
  <si>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</si>
  <si>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</si>
  <si>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</si>
  <si>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</si>
  <si>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</si>
  <si>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</si>
  <si>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</si>
  <si>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</si>
  <si>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</si>
  <si>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</si>
  <si>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</si>
  <si>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</si>
  <si>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</si>
  <si>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</si>
  <si>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</si>
  <si>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</si>
  <si>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</si>
  <si>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</si>
  <si>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</si>
  <si>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</si>
  <si>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</si>
  <si>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</si>
  <si>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</si>
  <si>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</si>
  <si>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</si>
  <si>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</si>
  <si>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</si>
  <si>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</si>
  <si>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</si>
  <si>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</si>
  <si>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</si>
  <si>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</si>
  <si>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</si>
  <si>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</si>
  <si>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</si>
  <si>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</si>
  <si>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</si>
  <si>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</si>
  <si>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</si>
  <si>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</si>
  <si>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</si>
  <si>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</si>
  <si>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</si>
  <si>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</si>
  <si>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</si>
  <si>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</si>
  <si>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</si>
  <si>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</si>
  <si>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</si>
  <si>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</si>
  <si>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</si>
  <si>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</si>
  <si>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</si>
  <si>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</si>
  <si>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</si>
  <si>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</si>
  <si>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</si>
  <si>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</si>
  <si>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</si>
  <si>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</si>
  <si>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</si>
  <si>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</si>
  <si>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</si>
  <si>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</si>
  <si>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</si>
  <si>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</si>
  <si>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</si>
  <si>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</si>
  <si>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</si>
  <si>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</si>
  <si>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Plan</t>
  </si>
  <si>
    <t>2014.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</si>
  <si>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</si>
  <si>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</si>
  <si>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</si>
  <si>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</si>
  <si>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</si>
  <si>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</si>
  <si>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</si>
  <si>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</si>
  <si>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</si>
  <si>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</si>
  <si>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</si>
  <si>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</si>
  <si>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</si>
  <si>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</si>
  <si>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</si>
  <si>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</si>
  <si>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</si>
  <si>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</si>
  <si>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</si>
  <si>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</si>
  <si>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</si>
  <si>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</si>
  <si>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</si>
  <si>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</si>
  <si>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</si>
  <si>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</si>
  <si>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</si>
  <si>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</si>
  <si>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</si>
  <si>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</si>
  <si>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</si>
  <si>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</si>
  <si>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</si>
  <si>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</si>
  <si>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</si>
  <si>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</si>
  <si>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</si>
  <si>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</si>
  <si>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</si>
  <si>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</si>
  <si>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</si>
  <si>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</si>
  <si>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</si>
  <si>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</si>
  <si>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</si>
  <si>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</si>
  <si>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</si>
  <si>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</si>
  <si>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</si>
  <si>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</si>
  <si>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</si>
  <si>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</si>
  <si>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</si>
  <si>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</si>
  <si>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</si>
  <si>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</si>
  <si>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</si>
  <si>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</si>
  <si>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</si>
  <si>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</si>
  <si>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</si>
  <si>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</si>
  <si>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</si>
  <si>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</si>
  <si>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Članak 3.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</si>
  <si>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</si>
  <si>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</si>
  <si>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</si>
  <si>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</si>
  <si>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</si>
  <si>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</si>
  <si>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</si>
  <si>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</si>
  <si>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</si>
  <si>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</si>
  <si>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OPĆI DIO</t>
  </si>
  <si>
    <t xml:space="preserve">Ostvarenje </t>
  </si>
  <si>
    <t>Indeks</t>
  </si>
  <si>
    <t>indeks</t>
  </si>
  <si>
    <t>A. RAČUN PRIHODA I RASHODA</t>
  </si>
  <si>
    <t>Prihodi poslovanja</t>
  </si>
  <si>
    <t>Prihodi od prodaje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</si>
  <si>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</si>
  <si>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</si>
  <si>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</si>
  <si>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</si>
  <si>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</si>
  <si>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</si>
  <si>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</si>
  <si>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</si>
  <si>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</si>
  <si>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</si>
  <si>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</si>
  <si>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Projekcija </t>
  </si>
  <si>
    <t xml:space="preserve">indeks </t>
  </si>
  <si>
    <t>Prihodi od poreza</t>
  </si>
  <si>
    <t>Porez i prirez na dohodak</t>
  </si>
  <si>
    <t>-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</si>
  <si>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</si>
  <si>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</si>
  <si>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</si>
  <si>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</si>
  <si>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</si>
  <si>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</si>
  <si>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</si>
  <si>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</si>
  <si>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</si>
  <si>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</si>
  <si>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</si>
  <si>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</si>
  <si>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</si>
  <si>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</si>
  <si>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</si>
  <si>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</si>
  <si>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</si>
  <si>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</si>
  <si>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</si>
  <si>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</si>
  <si>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</si>
  <si>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</si>
  <si>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</si>
  <si>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</si>
  <si>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</si>
  <si>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</si>
  <si>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</si>
  <si>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Udjeli u glavnici trg. društava</t>
  </si>
  <si>
    <t>Primljene glavnice zajmova</t>
  </si>
  <si>
    <t>Primici glavnice zajmova danih bankama</t>
  </si>
  <si>
    <t>Rezultat poslovanja</t>
  </si>
  <si>
    <t>Višak/manjak prihoda</t>
  </si>
  <si>
    <t>Članak 2.</t>
  </si>
  <si>
    <t>Program 03:</t>
  </si>
  <si>
    <t xml:space="preserve">Aktivnost: Predstavničko i izvršna tijela </t>
  </si>
  <si>
    <t>Aktivnost:</t>
  </si>
  <si>
    <t>Aktivnost: Osnovne funkcije stranaka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</si>
  <si>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</si>
  <si>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</si>
  <si>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</si>
  <si>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</si>
  <si>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</si>
  <si>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</si>
  <si>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</si>
  <si>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</si>
  <si>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</si>
  <si>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</si>
  <si>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</si>
  <si>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</si>
  <si>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</si>
  <si>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</si>
  <si>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</si>
  <si>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</si>
  <si>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</si>
  <si>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</si>
  <si>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</si>
  <si>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</si>
  <si>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</si>
  <si>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</si>
  <si>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</si>
  <si>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</si>
  <si>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</si>
  <si>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</si>
  <si>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</si>
  <si>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</si>
  <si>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</si>
  <si>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</si>
  <si>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</si>
  <si>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 xml:space="preserve">Sanacija nelegalnih odlagališta smećai naplata odlaganja smeća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</si>
  <si>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</si>
  <si>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</si>
  <si>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</si>
  <si>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</si>
  <si>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</si>
  <si>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</si>
  <si>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</si>
  <si>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</si>
  <si>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</si>
  <si>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</si>
  <si>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</si>
  <si>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</si>
  <si>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</si>
  <si>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</si>
  <si>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</si>
  <si>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</si>
  <si>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</si>
  <si>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</si>
  <si>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</si>
  <si>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</si>
  <si>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</si>
  <si>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</si>
  <si>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</si>
  <si>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</si>
  <si>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</si>
  <si>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</si>
  <si>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</si>
  <si>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</si>
  <si>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</si>
  <si>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</si>
  <si>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</si>
  <si>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2015.</t>
  </si>
  <si>
    <t>1    Opći prihodi i primici</t>
  </si>
  <si>
    <t>2    Vlastiti prihodi</t>
  </si>
  <si>
    <t>3    Prihodi za posebne namjene</t>
  </si>
  <si>
    <t>4    Pomoći</t>
  </si>
  <si>
    <t>5    Donacije</t>
  </si>
  <si>
    <t xml:space="preserve">6    Prihodi od nefin.imovine </t>
  </si>
  <si>
    <t>7    Namjenski primici od zaduživanja</t>
  </si>
  <si>
    <t>Osobni automobili</t>
  </si>
  <si>
    <t xml:space="preserve">  </t>
  </si>
  <si>
    <t>GLAVA 001 01 Općinsko vijeće i izvršna tijela</t>
  </si>
  <si>
    <t>OPĆINA BEREK</t>
  </si>
  <si>
    <t>BEREK</t>
  </si>
  <si>
    <t>Antun Dergić, v.r.</t>
  </si>
  <si>
    <t>Izgradnja domova</t>
  </si>
  <si>
    <t>Rashodi za dodatna ulaganja na nefinancijskoj imovini</t>
  </si>
  <si>
    <t>Dodatna ulaganja na domovima</t>
  </si>
  <si>
    <t>Dodatna ulaganja na građevinskim objektima</t>
  </si>
  <si>
    <t>Dodatna ulaganja na nefinancijskoj imovini</t>
  </si>
  <si>
    <t>K 1007 03</t>
  </si>
  <si>
    <t>projekt 03:</t>
  </si>
  <si>
    <t>K 1007 04</t>
  </si>
  <si>
    <t>Izgradnja objekata i uređaja odvodnje</t>
  </si>
  <si>
    <t>projekt 04:</t>
  </si>
  <si>
    <t>Program predškolskog odgoja - mala škola Berek</t>
  </si>
  <si>
    <t>Višegodišnji nasadi-Hortikultura park</t>
  </si>
  <si>
    <t>Višegodišnji nasadi-hortikultura park</t>
  </si>
  <si>
    <t>A 1006 05</t>
  </si>
  <si>
    <t>Održavanje i uređenje parkirališta</t>
  </si>
  <si>
    <t>K 1007 05</t>
  </si>
  <si>
    <t xml:space="preserve">Rashodi za nabavu nefinancijske imovine </t>
  </si>
  <si>
    <t>Rashodi za nabavu nepr.dugotrajne imovine</t>
  </si>
  <si>
    <t>Rashodi za nabavu proiz.dugotrajne imovine</t>
  </si>
  <si>
    <t>poduzetničkih zona-LAG</t>
  </si>
  <si>
    <t>RAZDJEL  001   OPĆINSKO VIJEĆE I NAČELNIK</t>
  </si>
  <si>
    <t>Ukupno:</t>
  </si>
  <si>
    <t>GLAVA 002 09: PROGRAMSKA DJELATNOST ZDRAVSTVO</t>
  </si>
  <si>
    <t>Pomoći dane u inoz.i unutar opće države</t>
  </si>
  <si>
    <t>0721</t>
  </si>
  <si>
    <t>P 1015</t>
  </si>
  <si>
    <t>A 1015 01</t>
  </si>
  <si>
    <t>Funkcijska klasifikacija: 08 - Zdravstvo</t>
  </si>
  <si>
    <t>Program 15:</t>
  </si>
  <si>
    <t>07</t>
  </si>
  <si>
    <t>Opće medicinske usluge</t>
  </si>
  <si>
    <t>Vatrog.zaj.Garešnica, Gorska sl.spašavanja</t>
  </si>
  <si>
    <t>Održ.dr.javnih površina (nogostup i parkiralište)</t>
  </si>
  <si>
    <t>Humanitarna djelatnost Crvenog križa i Caritas</t>
  </si>
  <si>
    <t>Poticaj djelovanju - Lovačka udruga</t>
  </si>
  <si>
    <t>2016.</t>
  </si>
  <si>
    <t>Poticaj djelovanju - Razne udruge i Savjet mladih</t>
  </si>
  <si>
    <t>490</t>
  </si>
  <si>
    <t>2017.</t>
  </si>
  <si>
    <t>Tek.donacije u novcu-Krugoval</t>
  </si>
  <si>
    <t>Manifestacije - Dani orača,slik.kol.,bicikli.l i sl.</t>
  </si>
  <si>
    <t>510</t>
  </si>
  <si>
    <t>GLAVA 002 09: UNAPREĐENJE STANOVANJA</t>
  </si>
  <si>
    <t>Funkcijska klasifikacija: 06 - Unapređenje stanovanja</t>
  </si>
  <si>
    <t>Obnova obiteljskih kuća</t>
  </si>
  <si>
    <t xml:space="preserve">Program 16:  </t>
  </si>
  <si>
    <t xml:space="preserve"> Poboljšanje energetske učinkovitosti                     </t>
  </si>
  <si>
    <t>Kapit.donacije građanima i kućanstvima</t>
  </si>
  <si>
    <t>06</t>
  </si>
  <si>
    <t>0610</t>
  </si>
  <si>
    <t>Arheološka istraživanja</t>
  </si>
  <si>
    <t>Organizacija zdravstvene službei</t>
  </si>
  <si>
    <t>sajam</t>
  </si>
  <si>
    <t>izbori,održ.domova,jvp,civ.zaš.,poljopr.,održ.cesta,javnr rasv.,groblja,obj.vod.park.nogostupa,izgradnja vodovoda</t>
  </si>
  <si>
    <t>izgradnja domova, obnova energ.učinkovitost</t>
  </si>
  <si>
    <t>nabava dugotrajne imovine</t>
  </si>
  <si>
    <t>rad vijeća,načelnik,pol.stranke,laf,manifest.,Tur.zajed.,sanac,odl.o.š.,kultura.šport,soc.skrb</t>
  </si>
  <si>
    <t>1 i 4</t>
  </si>
  <si>
    <t xml:space="preserve">PRORAČUN OPĆINE BEREK ZA 2016. GODINU i PROJEKCIJE PRORAČUNA ZA 2017. I 2018. </t>
  </si>
  <si>
    <t>2018.</t>
  </si>
  <si>
    <t>Izgradnja javne rasvjete</t>
  </si>
  <si>
    <t>PRORAČUN OPĆINE BEREK ZA 2016. GOD.</t>
  </si>
  <si>
    <t xml:space="preserve">Izgradnja lokalnih cesta </t>
  </si>
  <si>
    <t>Izdaci Proračuna Općine Berek za 2016. godinu u ukupnom iznosu 5.264.500,00 kn iskazani su po programima i izvorima u Posebnom dijelu Proračuna (Tablica Proračun općine</t>
  </si>
  <si>
    <t>Berek za 2016. godinu - Posebni dio) kako slijedi:</t>
  </si>
  <si>
    <t>Proračun Općine Berek za 2016.  godinu stupa na snagu osmog dana od dana objave u Službenom glasniku Općine Berek , a primjenjuje se od 01. 01. 2016. godine.</t>
  </si>
  <si>
    <t>Kapitalne pomoći-Komunalac-recikl.dvorište</t>
  </si>
  <si>
    <t xml:space="preserve">Prihodi i rashodi te primici i izdaci po ekonomskoj klasifikaciji utvrđuju se u Računu prihoda i rashoda i Računu financiranja u Općem dijelu Proračuna za 2016. i projekcija za 2017. i 2018., kako slijedi: 
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</si>
</sst>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0" fillId="25" borderId="0" xfId="0" applyFill="1" applyAlignment="1">
      <alignment wrapText="1"/>
    </xf>
    <xf numFmtId="0" fontId="2" fillId="25" borderId="0" xfId="0" applyFont="1" applyFill="1" applyAlignment="1">
      <alignment wrapText="1"/>
    </xf>
    <xf numFmtId="0" fontId="3" fillId="25" borderId="0" xfId="0" applyFont="1" applyFill="1" applyAlignment="1">
      <alignment wrapText="1"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20" borderId="0" xfId="0" applyFont="1" applyFill="1" applyAlignment="1">
      <alignment horizontal="center"/>
    </xf>
    <xf numFmtId="3" fontId="5" fillId="26" borderId="0" xfId="0" applyNumberFormat="1" applyFont="1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0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/>
    </xf>
    <xf numFmtId="3" fontId="5" fillId="27" borderId="0" xfId="0" applyNumberFormat="1" applyFont="1" applyFill="1" applyAlignment="1">
      <alignment/>
    </xf>
    <xf numFmtId="3" fontId="5" fillId="2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25" borderId="0" xfId="0" applyNumberFormat="1" applyFont="1" applyFill="1" applyAlignment="1">
      <alignment/>
    </xf>
    <xf numFmtId="3" fontId="5" fillId="16" borderId="0" xfId="0" applyNumberFormat="1" applyFont="1" applyFill="1" applyAlignment="1">
      <alignment/>
    </xf>
    <xf numFmtId="0" fontId="4" fillId="20" borderId="0" xfId="0" applyFont="1" applyFill="1" applyAlignment="1">
      <alignment/>
    </xf>
    <xf numFmtId="0" fontId="5" fillId="26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4" fillId="22" borderId="0" xfId="0" applyNumberFormat="1" applyFont="1" applyFill="1" applyAlignment="1">
      <alignment wrapText="1"/>
    </xf>
    <xf numFmtId="3" fontId="4" fillId="22" borderId="0" xfId="0" applyNumberFormat="1" applyFont="1" applyFill="1" applyAlignment="1">
      <alignment wrapText="1"/>
    </xf>
    <xf numFmtId="3" fontId="4" fillId="25" borderId="0" xfId="0" applyNumberFormat="1" applyFont="1" applyFill="1" applyAlignment="1">
      <alignment wrapText="1"/>
    </xf>
    <xf numFmtId="3" fontId="5" fillId="27" borderId="0" xfId="0" applyNumberFormat="1" applyFont="1" applyFill="1" applyAlignment="1">
      <alignment wrapText="1"/>
    </xf>
    <xf numFmtId="3" fontId="5" fillId="2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3" fontId="5" fillId="16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8" fillId="25" borderId="0" xfId="0" applyFont="1" applyFill="1" applyAlignment="1">
      <alignment/>
    </xf>
    <xf numFmtId="3" fontId="8" fillId="25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22" borderId="10" xfId="0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3" fontId="14" fillId="22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5" fillId="24" borderId="0" xfId="0" applyNumberFormat="1" applyFont="1" applyFill="1" applyAlignment="1">
      <alignment wrapText="1"/>
    </xf>
    <xf numFmtId="0" fontId="9" fillId="25" borderId="0" xfId="0" applyFont="1" applyFill="1" applyAlignment="1">
      <alignment/>
    </xf>
    <xf numFmtId="0" fontId="1" fillId="20" borderId="0" xfId="0" applyFont="1" applyFill="1" applyAlignment="1">
      <alignment/>
    </xf>
    <xf numFmtId="0" fontId="4" fillId="25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3" fillId="25" borderId="0" xfId="0" applyNumberFormat="1" applyFont="1" applyFill="1" applyAlignment="1">
      <alignment/>
    </xf>
    <xf numFmtId="0" fontId="6" fillId="25" borderId="0" xfId="0" applyFont="1" applyFill="1" applyAlignment="1">
      <alignment/>
    </xf>
    <xf numFmtId="0" fontId="1" fillId="25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21" borderId="0" xfId="0" applyNumberFormat="1" applyFont="1" applyFill="1" applyAlignment="1">
      <alignment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6" fillId="20" borderId="0" xfId="0" applyFont="1" applyFill="1" applyAlignment="1">
      <alignment/>
    </xf>
    <xf numFmtId="3" fontId="4" fillId="20" borderId="0" xfId="0" applyNumberFormat="1" applyFont="1" applyFill="1" applyAlignment="1" quotePrefix="1">
      <alignment horizontal="center"/>
    </xf>
    <xf numFmtId="3" fontId="4" fillId="20" borderId="0" xfId="0" applyNumberFormat="1" applyFont="1" applyFill="1" applyAlignment="1" quotePrefix="1">
      <alignment/>
    </xf>
    <xf numFmtId="3" fontId="4" fillId="20" borderId="0" xfId="0" applyNumberFormat="1" applyFont="1" applyFill="1" applyAlignment="1">
      <alignment horizontal="center"/>
    </xf>
    <xf numFmtId="3" fontId="4" fillId="20" borderId="0" xfId="0" applyNumberFormat="1" applyFont="1" applyFill="1" applyAlignment="1">
      <alignment/>
    </xf>
    <xf numFmtId="3" fontId="5" fillId="26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8" fillId="26" borderId="0" xfId="0" applyNumberFormat="1" applyFont="1" applyFill="1" applyAlignment="1">
      <alignment wrapText="1"/>
    </xf>
    <xf numFmtId="3" fontId="17" fillId="26" borderId="0" xfId="0" applyNumberFormat="1" applyFont="1" applyFill="1" applyAlignment="1">
      <alignment wrapText="1"/>
    </xf>
    <xf numFmtId="3" fontId="4" fillId="26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5" fillId="26" borderId="0" xfId="0" applyFont="1" applyFill="1" applyAlignment="1">
      <alignment horizontal="right"/>
    </xf>
    <xf numFmtId="0" fontId="5" fillId="25" borderId="7" xfId="0" applyFont="1" applyFill="1" applyBorder="1" applyAlignment="1">
      <alignment/>
    </xf>
    <xf numFmtId="0" fontId="5" fillId="0" borderId="0" xfId="0" applyFont="1" applyFill="1" applyAlignment="1">
      <alignment/>
    </xf>
    <xf numFmtId="4" fontId="8" fillId="25" borderId="0" xfId="0" applyNumberFormat="1" applyFont="1" applyFill="1" applyAlignment="1">
      <alignment/>
    </xf>
    <xf numFmtId="0" fontId="8" fillId="25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4" fontId="4" fillId="25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25" borderId="7" xfId="0" applyFont="1" applyFill="1" applyBorder="1" applyAlignment="1">
      <alignment/>
    </xf>
    <xf numFmtId="0" fontId="4" fillId="0" borderId="7" xfId="0" applyFont="1" applyBorder="1" applyAlignment="1">
      <alignment wrapText="1"/>
    </xf>
    <xf numFmtId="0" fontId="4" fillId="25" borderId="7" xfId="0" applyFont="1" applyFill="1" applyBorder="1" applyAlignment="1">
      <alignment wrapText="1"/>
    </xf>
    <xf numFmtId="3" fontId="4" fillId="25" borderId="7" xfId="0" applyNumberFormat="1" applyFont="1" applyFill="1" applyBorder="1" applyAlignment="1">
      <alignment wrapText="1"/>
    </xf>
    <xf numFmtId="3" fontId="4" fillId="25" borderId="7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6" fillId="25" borderId="7" xfId="0" applyFont="1" applyFill="1" applyBorder="1" applyAlignment="1">
      <alignment wrapText="1"/>
    </xf>
    <xf numFmtId="3" fontId="8" fillId="26" borderId="0" xfId="0" applyNumberFormat="1" applyFont="1" applyFill="1" applyAlignment="1">
      <alignment/>
    </xf>
    <xf numFmtId="3" fontId="5" fillId="27" borderId="0" xfId="0" applyNumberFormat="1" applyFont="1" applyFill="1" applyAlignment="1">
      <alignment/>
    </xf>
    <xf numFmtId="0" fontId="6" fillId="22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24" borderId="0" xfId="0" applyNumberFormat="1" applyFont="1" applyFill="1" applyAlignment="1">
      <alignment vertical="top" wrapText="1"/>
    </xf>
    <xf numFmtId="3" fontId="5" fillId="16" borderId="0" xfId="0" applyNumberFormat="1" applyFont="1" applyFill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5" fillId="27" borderId="0" xfId="0" applyNumberFormat="1" applyFont="1" applyFill="1" applyAlignment="1">
      <alignment vertical="top" wrapText="1"/>
    </xf>
    <xf numFmtId="3" fontId="4" fillId="25" borderId="0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/>
    </xf>
    <xf numFmtId="3" fontId="4" fillId="20" borderId="0" xfId="0" applyNumberFormat="1" applyFont="1" applyFill="1" applyBorder="1" applyAlignment="1">
      <alignment horizontal="center"/>
    </xf>
    <xf numFmtId="171" fontId="4" fillId="20" borderId="0" xfId="59" applyFont="1" applyFill="1" applyBorder="1" applyAlignment="1">
      <alignment horizontal="center"/>
    </xf>
    <xf numFmtId="3" fontId="5" fillId="26" borderId="0" xfId="0" applyNumberFormat="1" applyFont="1" applyFill="1" applyBorder="1" applyAlignment="1">
      <alignment/>
    </xf>
    <xf numFmtId="3" fontId="4" fillId="21" borderId="0" xfId="0" applyNumberFormat="1" applyFont="1" applyFill="1" applyBorder="1" applyAlignment="1">
      <alignment wrapText="1"/>
    </xf>
    <xf numFmtId="3" fontId="7" fillId="26" borderId="0" xfId="0" applyNumberFormat="1" applyFont="1" applyFill="1" applyBorder="1" applyAlignment="1">
      <alignment/>
    </xf>
    <xf numFmtId="0" fontId="5" fillId="26" borderId="0" xfId="0" applyFont="1" applyFill="1" applyBorder="1" applyAlignment="1">
      <alignment/>
    </xf>
    <xf numFmtId="3" fontId="8" fillId="21" borderId="0" xfId="0" applyNumberFormat="1" applyFont="1" applyFill="1" applyBorder="1" applyAlignment="1">
      <alignment/>
    </xf>
    <xf numFmtId="3" fontId="8" fillId="25" borderId="0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3" fontId="4" fillId="25" borderId="0" xfId="0" applyNumberFormat="1" applyFont="1" applyFill="1" applyBorder="1" applyAlignment="1">
      <alignment wrapText="1"/>
    </xf>
    <xf numFmtId="3" fontId="6" fillId="21" borderId="0" xfId="0" applyNumberFormat="1" applyFont="1" applyFill="1" applyBorder="1" applyAlignment="1">
      <alignment/>
    </xf>
    <xf numFmtId="3" fontId="4" fillId="21" borderId="0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4" fillId="22" borderId="0" xfId="0" applyNumberFormat="1" applyFont="1" applyFill="1" applyAlignment="1">
      <alignment vertical="center" wrapText="1"/>
    </xf>
    <xf numFmtId="3" fontId="4" fillId="25" borderId="0" xfId="0" applyNumberFormat="1" applyFont="1" applyFill="1" applyAlignment="1">
      <alignment vertical="center"/>
    </xf>
    <xf numFmtId="4" fontId="4" fillId="22" borderId="0" xfId="0" applyNumberFormat="1" applyFont="1" applyFill="1" applyAlignment="1">
      <alignment vertical="center" wrapText="1"/>
    </xf>
    <xf numFmtId="3" fontId="5" fillId="27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0" fontId="5" fillId="25" borderId="0" xfId="0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25" borderId="0" xfId="0" applyFont="1" applyFill="1" applyAlignment="1">
      <alignment/>
    </xf>
    <xf numFmtId="3" fontId="38" fillId="0" borderId="0" xfId="0" applyNumberFormat="1" applyFont="1" applyAlignment="1">
      <alignment/>
    </xf>
    <xf numFmtId="3" fontId="6" fillId="22" borderId="1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16" fillId="0" borderId="0" xfId="0" applyNumberFormat="1" applyFont="1" applyAlignment="1">
      <alignment/>
    </xf>
    <xf numFmtId="0" fontId="39" fillId="0" borderId="0" xfId="0" applyFont="1" applyAlignment="1">
      <alignment/>
    </xf>
    <xf numFmtId="3" fontId="4" fillId="20" borderId="0" xfId="0" applyNumberFormat="1" applyFont="1" applyFill="1" applyAlignment="1" quotePrefix="1">
      <alignment horizontal="center"/>
    </xf>
    <xf numFmtId="0" fontId="4" fillId="20" borderId="10" xfId="0" applyFont="1" applyFill="1" applyBorder="1" applyAlignment="1">
      <alignment/>
    </xf>
    <xf numFmtId="3" fontId="37" fillId="20" borderId="10" xfId="0" applyNumberFormat="1" applyFont="1" applyFill="1" applyBorder="1" applyAlignment="1" quotePrefix="1">
      <alignment/>
    </xf>
    <xf numFmtId="3" fontId="4" fillId="20" borderId="10" xfId="0" applyNumberFormat="1" applyFont="1" applyFill="1" applyBorder="1" applyAlignment="1" quotePrefix="1">
      <alignment horizontal="center"/>
    </xf>
    <xf numFmtId="3" fontId="4" fillId="20" borderId="10" xfId="0" applyNumberFormat="1" applyFont="1" applyFill="1" applyBorder="1" applyAlignment="1">
      <alignment horizontal="center"/>
    </xf>
    <xf numFmtId="3" fontId="37" fillId="20" borderId="10" xfId="0" applyNumberFormat="1" applyFont="1" applyFill="1" applyBorder="1" applyAlignment="1">
      <alignment/>
    </xf>
    <xf numFmtId="175" fontId="4" fillId="20" borderId="10" xfId="59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3" fontId="5" fillId="26" borderId="10" xfId="0" applyNumberFormat="1" applyFont="1" applyFill="1" applyBorder="1" applyAlignment="1">
      <alignment/>
    </xf>
    <xf numFmtId="3" fontId="5" fillId="26" borderId="10" xfId="0" applyNumberFormat="1" applyFont="1" applyFill="1" applyBorder="1" applyAlignment="1">
      <alignment horizontal="right"/>
    </xf>
    <xf numFmtId="0" fontId="5" fillId="27" borderId="10" xfId="0" applyFont="1" applyFill="1" applyBorder="1" applyAlignment="1">
      <alignment horizontal="right"/>
    </xf>
    <xf numFmtId="0" fontId="5" fillId="27" borderId="10" xfId="0" applyFont="1" applyFill="1" applyBorder="1" applyAlignment="1">
      <alignment/>
    </xf>
    <xf numFmtId="3" fontId="5" fillId="27" borderId="10" xfId="0" applyNumberFormat="1" applyFont="1" applyFill="1" applyBorder="1" applyAlignment="1">
      <alignment/>
    </xf>
    <xf numFmtId="3" fontId="5" fillId="27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21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22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3" fontId="4" fillId="22" borderId="10" xfId="0" applyNumberFormat="1" applyFont="1" applyFill="1" applyBorder="1" applyAlignment="1">
      <alignment vertical="center" wrapText="1"/>
    </xf>
    <xf numFmtId="3" fontId="4" fillId="21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22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3" fontId="4" fillId="25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4" fillId="25" borderId="10" xfId="0" applyNumberFormat="1" applyFont="1" applyFill="1" applyBorder="1" applyAlignment="1">
      <alignment horizontal="right" wrapText="1"/>
    </xf>
    <xf numFmtId="4" fontId="4" fillId="25" borderId="10" xfId="0" applyNumberFormat="1" applyFont="1" applyFill="1" applyBorder="1" applyAlignment="1">
      <alignment wrapText="1"/>
    </xf>
    <xf numFmtId="0" fontId="5" fillId="27" borderId="10" xfId="0" applyFont="1" applyFill="1" applyBorder="1" applyAlignment="1">
      <alignment horizontal="left" vertical="center"/>
    </xf>
    <xf numFmtId="0" fontId="5" fillId="27" borderId="10" xfId="0" applyFont="1" applyFill="1" applyBorder="1" applyAlignment="1">
      <alignment wrapText="1"/>
    </xf>
    <xf numFmtId="3" fontId="5" fillId="27" borderId="10" xfId="0" applyNumberFormat="1" applyFont="1" applyFill="1" applyBorder="1" applyAlignment="1">
      <alignment vertical="center"/>
    </xf>
    <xf numFmtId="3" fontId="5" fillId="27" borderId="10" xfId="0" applyNumberFormat="1" applyFont="1" applyFill="1" applyBorder="1" applyAlignment="1">
      <alignment vertical="center" wrapText="1"/>
    </xf>
    <xf numFmtId="0" fontId="8" fillId="25" borderId="10" xfId="0" applyFont="1" applyFill="1" applyBorder="1" applyAlignment="1">
      <alignment horizontal="left"/>
    </xf>
    <xf numFmtId="0" fontId="8" fillId="25" borderId="10" xfId="0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3" fontId="8" fillId="21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>
      <alignment horizontal="left"/>
    </xf>
    <xf numFmtId="3" fontId="5" fillId="27" borderId="10" xfId="0" applyNumberFormat="1" applyFont="1" applyFill="1" applyBorder="1" applyAlignment="1">
      <alignment wrapText="1"/>
    </xf>
    <xf numFmtId="3" fontId="4" fillId="20" borderId="10" xfId="0" applyNumberFormat="1" applyFont="1" applyFill="1" applyBorder="1" applyAlignment="1">
      <alignment vertical="center" wrapText="1"/>
    </xf>
    <xf numFmtId="3" fontId="4" fillId="20" borderId="10" xfId="0" applyNumberFormat="1" applyFont="1" applyFill="1" applyBorder="1" applyAlignment="1">
      <alignment wrapText="1"/>
    </xf>
    <xf numFmtId="3" fontId="8" fillId="26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 horizontal="left"/>
    </xf>
    <xf numFmtId="0" fontId="5" fillId="27" borderId="10" xfId="0" applyFont="1" applyFill="1" applyBorder="1" applyAlignment="1">
      <alignment/>
    </xf>
    <xf numFmtId="3" fontId="5" fillId="27" borderId="10" xfId="0" applyNumberFormat="1" applyFont="1" applyFill="1" applyBorder="1" applyAlignment="1">
      <alignment/>
    </xf>
    <xf numFmtId="3" fontId="5" fillId="27" borderId="10" xfId="0" applyNumberFormat="1" applyFont="1" applyFill="1" applyBorder="1" applyAlignment="1">
      <alignment horizontal="right"/>
    </xf>
    <xf numFmtId="0" fontId="8" fillId="25" borderId="10" xfId="0" applyFont="1" applyFill="1" applyBorder="1" applyAlignment="1">
      <alignment horizontal="left"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3" fontId="8" fillId="21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 horizontal="right"/>
    </xf>
    <xf numFmtId="0" fontId="5" fillId="27" borderId="10" xfId="0" applyFont="1" applyFill="1" applyBorder="1" applyAlignment="1">
      <alignment horizontal="left" wrapText="1"/>
    </xf>
    <xf numFmtId="3" fontId="5" fillId="27" borderId="10" xfId="0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3" fontId="4" fillId="21" borderId="10" xfId="0" applyNumberFormat="1" applyFont="1" applyFill="1" applyBorder="1" applyAlignment="1">
      <alignment/>
    </xf>
    <xf numFmtId="3" fontId="4" fillId="22" borderId="10" xfId="0" applyNumberFormat="1" applyFont="1" applyFill="1" applyBorder="1" applyAlignment="1">
      <alignment horizontal="right"/>
    </xf>
    <xf numFmtId="3" fontId="4" fillId="25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25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4" fontId="5" fillId="27" borderId="10" xfId="0" applyNumberFormat="1" applyFont="1" applyFill="1" applyBorder="1" applyAlignment="1">
      <alignment/>
    </xf>
    <xf numFmtId="4" fontId="4" fillId="22" borderId="10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horizontal="center" wrapText="1"/>
    </xf>
    <xf numFmtId="3" fontId="4" fillId="20" borderId="0" xfId="0" applyNumberFormat="1" applyFont="1" applyFill="1" applyBorder="1" applyAlignment="1" quotePrefix="1">
      <alignment horizontal="center"/>
    </xf>
    <xf numFmtId="3" fontId="4" fillId="20" borderId="0" xfId="0" applyNumberFormat="1" applyFont="1" applyFill="1" applyAlignment="1">
      <alignment horizontal="center"/>
    </xf>
    <xf numFmtId="3" fontId="4" fillId="20" borderId="10" xfId="0" applyNumberFormat="1" applyFont="1" applyFill="1" applyBorder="1" applyAlignment="1" quotePrefix="1">
      <alignment horizontal="center"/>
    </xf>
    <xf numFmtId="3" fontId="4" fillId="21" borderId="10" xfId="0" applyNumberFormat="1" applyFont="1" applyFill="1" applyBorder="1" applyAlignment="1" quotePrefix="1">
      <alignment horizontal="center"/>
    </xf>
    <xf numFmtId="3" fontId="4" fillId="20" borderId="10" xfId="0" applyNumberFormat="1" applyFont="1" applyFill="1" applyBorder="1" applyAlignment="1">
      <alignment horizontal="center"/>
    </xf>
    <xf numFmtId="3" fontId="4" fillId="21" borderId="10" xfId="0" applyNumberFormat="1" applyFont="1" applyFill="1" applyBorder="1" applyAlignment="1">
      <alignment horizontal="center"/>
    </xf>
    <xf numFmtId="3" fontId="4" fillId="20" borderId="10" xfId="0" applyNumberFormat="1" applyFont="1" applyFill="1" applyBorder="1" applyAlignment="1" quotePrefix="1">
      <alignment horizontal="right"/>
    </xf>
    <xf numFmtId="3" fontId="4" fillId="20" borderId="10" xfId="0" applyNumberFormat="1" applyFont="1" applyFill="1" applyBorder="1" applyAlignment="1">
      <alignment horizontal="right"/>
    </xf>
    <xf numFmtId="9" fontId="4" fillId="20" borderId="10" xfId="53" applyFont="1" applyFill="1" applyBorder="1" applyAlignment="1">
      <alignment horizontal="center"/>
    </xf>
    <xf numFmtId="3" fontId="38" fillId="0" borderId="0" xfId="0" applyNumberFormat="1" applyFont="1" applyAlignment="1">
      <alignment/>
    </xf>
    <xf numFmtId="49" fontId="4" fillId="20" borderId="10" xfId="0" applyNumberFormat="1" applyFont="1" applyFill="1" applyBorder="1" applyAlignment="1">
      <alignment horizontal="left" wrapText="1"/>
    </xf>
    <xf numFmtId="0" fontId="4" fillId="20" borderId="10" xfId="0" applyFont="1" applyFill="1" applyBorder="1" applyAlignment="1" quotePrefix="1">
      <alignment horizontal="center"/>
    </xf>
    <xf numFmtId="0" fontId="4" fillId="20" borderId="10" xfId="0" applyFont="1" applyFill="1" applyBorder="1" applyAlignment="1" quotePrefix="1">
      <alignment horizontal="center"/>
    </xf>
    <xf numFmtId="16" fontId="4" fillId="20" borderId="10" xfId="0" applyNumberFormat="1" applyFont="1" applyFill="1" applyBorder="1" applyAlignment="1" quotePrefix="1">
      <alignment horizontal="center"/>
    </xf>
    <xf numFmtId="49" fontId="4" fillId="20" borderId="10" xfId="0" applyNumberFormat="1" applyFont="1" applyFill="1" applyBorder="1" applyAlignment="1">
      <alignment wrapText="1"/>
    </xf>
    <xf numFmtId="0" fontId="4" fillId="20" borderId="10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49" fontId="4" fillId="20" borderId="10" xfId="0" applyNumberFormat="1" applyFont="1" applyFill="1" applyBorder="1" applyAlignment="1">
      <alignment/>
    </xf>
    <xf numFmtId="0" fontId="4" fillId="20" borderId="10" xfId="0" applyFont="1" applyFill="1" applyBorder="1" applyAlignment="1">
      <alignment horizontal="center" vertical="top"/>
    </xf>
    <xf numFmtId="0" fontId="4" fillId="20" borderId="10" xfId="0" applyFont="1" applyFill="1" applyBorder="1" applyAlignment="1">
      <alignment vertical="top"/>
    </xf>
    <xf numFmtId="49" fontId="5" fillId="26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/>
    </xf>
    <xf numFmtId="3" fontId="5" fillId="26" borderId="10" xfId="0" applyNumberFormat="1" applyFont="1" applyFill="1" applyBorder="1" applyAlignment="1">
      <alignment/>
    </xf>
    <xf numFmtId="3" fontId="5" fillId="26" borderId="10" xfId="0" applyNumberFormat="1" applyFont="1" applyFill="1" applyBorder="1" applyAlignment="1">
      <alignment/>
    </xf>
    <xf numFmtId="49" fontId="5" fillId="27" borderId="10" xfId="0" applyNumberFormat="1" applyFont="1" applyFill="1" applyBorder="1" applyAlignment="1">
      <alignment/>
    </xf>
    <xf numFmtId="0" fontId="7" fillId="27" borderId="10" xfId="0" applyFont="1" applyFill="1" applyBorder="1" applyAlignment="1">
      <alignment horizontal="center"/>
    </xf>
    <xf numFmtId="49" fontId="7" fillId="27" borderId="10" xfId="0" applyNumberFormat="1" applyFont="1" applyFill="1" applyBorder="1" applyAlignment="1">
      <alignment/>
    </xf>
    <xf numFmtId="3" fontId="5" fillId="27" borderId="10" xfId="0" applyNumberFormat="1" applyFont="1" applyFill="1" applyBorder="1" applyAlignment="1">
      <alignment/>
    </xf>
    <xf numFmtId="3" fontId="5" fillId="27" borderId="10" xfId="0" applyNumberFormat="1" applyFont="1" applyFill="1" applyBorder="1" applyAlignment="1">
      <alignment/>
    </xf>
    <xf numFmtId="3" fontId="16" fillId="27" borderId="10" xfId="0" applyNumberFormat="1" applyFont="1" applyFill="1" applyBorder="1" applyAlignment="1">
      <alignment/>
    </xf>
    <xf numFmtId="49" fontId="5" fillId="16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 horizontal="center"/>
    </xf>
    <xf numFmtId="49" fontId="7" fillId="16" borderId="10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3" fontId="4" fillId="2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3" fontId="4" fillId="25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3" fontId="5" fillId="24" borderId="10" xfId="0" applyNumberFormat="1" applyFont="1" applyFill="1" applyBorder="1" applyAlignment="1">
      <alignment wrapText="1"/>
    </xf>
    <xf numFmtId="3" fontId="5" fillId="24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 horizontal="left"/>
    </xf>
    <xf numFmtId="49" fontId="6" fillId="16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/>
    </xf>
    <xf numFmtId="3" fontId="5" fillId="16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horizontal="left"/>
    </xf>
    <xf numFmtId="49" fontId="6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 wrapText="1"/>
    </xf>
    <xf numFmtId="0" fontId="7" fillId="27" borderId="10" xfId="0" applyFont="1" applyFill="1" applyBorder="1" applyAlignment="1">
      <alignment horizontal="left"/>
    </xf>
    <xf numFmtId="0" fontId="5" fillId="16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3" fontId="7" fillId="24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wrapText="1"/>
    </xf>
    <xf numFmtId="49" fontId="5" fillId="27" borderId="10" xfId="0" applyNumberFormat="1" applyFont="1" applyFill="1" applyBorder="1" applyAlignment="1">
      <alignment wrapText="1"/>
    </xf>
    <xf numFmtId="0" fontId="7" fillId="27" borderId="10" xfId="0" applyFont="1" applyFill="1" applyBorder="1" applyAlignment="1">
      <alignment horizontal="left" wrapText="1"/>
    </xf>
    <xf numFmtId="49" fontId="7" fillId="27" borderId="10" xfId="0" applyNumberFormat="1" applyFont="1" applyFill="1" applyBorder="1" applyAlignment="1">
      <alignment wrapText="1"/>
    </xf>
    <xf numFmtId="0" fontId="5" fillId="16" borderId="10" xfId="0" applyFont="1" applyFill="1" applyBorder="1" applyAlignment="1">
      <alignment/>
    </xf>
    <xf numFmtId="49" fontId="8" fillId="25" borderId="10" xfId="0" applyNumberFormat="1" applyFont="1" applyFill="1" applyBorder="1" applyAlignment="1">
      <alignment wrapText="1"/>
    </xf>
    <xf numFmtId="0" fontId="9" fillId="25" borderId="10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 wrapText="1"/>
    </xf>
    <xf numFmtId="3" fontId="8" fillId="22" borderId="10" xfId="0" applyNumberFormat="1" applyFont="1" applyFill="1" applyBorder="1" applyAlignment="1">
      <alignment wrapText="1"/>
    </xf>
    <xf numFmtId="3" fontId="8" fillId="20" borderId="10" xfId="0" applyNumberFormat="1" applyFont="1" applyFill="1" applyBorder="1" applyAlignment="1">
      <alignment wrapText="1"/>
    </xf>
    <xf numFmtId="3" fontId="9" fillId="25" borderId="10" xfId="0" applyNumberFormat="1" applyFont="1" applyFill="1" applyBorder="1" applyAlignment="1">
      <alignment wrapText="1"/>
    </xf>
    <xf numFmtId="3" fontId="8" fillId="25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3" fontId="5" fillId="24" borderId="10" xfId="0" applyNumberFormat="1" applyFont="1" applyFill="1" applyBorder="1" applyAlignment="1">
      <alignment vertical="top" wrapText="1"/>
    </xf>
    <xf numFmtId="3" fontId="5" fillId="24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wrapText="1"/>
    </xf>
    <xf numFmtId="49" fontId="7" fillId="24" borderId="10" xfId="0" applyNumberFormat="1" applyFont="1" applyFill="1" applyBorder="1" applyAlignment="1">
      <alignment wrapText="1"/>
    </xf>
    <xf numFmtId="49" fontId="5" fillId="16" borderId="10" xfId="0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10" xfId="0" applyFont="1" applyFill="1" applyBorder="1" applyAlignment="1">
      <alignment wrapText="1"/>
    </xf>
    <xf numFmtId="3" fontId="5" fillId="16" borderId="10" xfId="0" applyNumberFormat="1" applyFont="1" applyFill="1" applyBorder="1" applyAlignment="1">
      <alignment vertical="top"/>
    </xf>
    <xf numFmtId="3" fontId="5" fillId="16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49" fontId="7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22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Border="1" applyAlignment="1">
      <alignment vertical="top" wrapText="1"/>
    </xf>
    <xf numFmtId="0" fontId="7" fillId="24" borderId="10" xfId="0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16" borderId="10" xfId="0" applyFont="1" applyFill="1" applyBorder="1" applyAlignment="1">
      <alignment horizontal="left" vertical="top"/>
    </xf>
    <xf numFmtId="49" fontId="7" fillId="16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3" fontId="4" fillId="25" borderId="10" xfId="0" applyNumberFormat="1" applyFont="1" applyFill="1" applyBorder="1" applyAlignment="1">
      <alignment vertical="top"/>
    </xf>
    <xf numFmtId="49" fontId="5" fillId="24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left"/>
    </xf>
    <xf numFmtId="49" fontId="6" fillId="25" borderId="10" xfId="0" applyNumberFormat="1" applyFont="1" applyFill="1" applyBorder="1" applyAlignment="1">
      <alignment/>
    </xf>
    <xf numFmtId="3" fontId="9" fillId="22" borderId="10" xfId="0" applyNumberFormat="1" applyFont="1" applyFill="1" applyBorder="1" applyAlignment="1">
      <alignment wrapText="1"/>
    </xf>
    <xf numFmtId="49" fontId="6" fillId="27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 vertical="top"/>
    </xf>
    <xf numFmtId="0" fontId="5" fillId="27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3" fontId="4" fillId="25" borderId="10" xfId="0" applyNumberFormat="1" applyFont="1" applyFill="1" applyBorder="1" applyAlignment="1">
      <alignment vertical="top" wrapText="1"/>
    </xf>
    <xf numFmtId="49" fontId="5" fillId="27" borderId="10" xfId="0" applyNumberFormat="1" applyFont="1" applyFill="1" applyBorder="1" applyAlignment="1">
      <alignment vertical="top"/>
    </xf>
    <xf numFmtId="0" fontId="7" fillId="27" borderId="10" xfId="0" applyFont="1" applyFill="1" applyBorder="1" applyAlignment="1">
      <alignment horizontal="left" vertical="top"/>
    </xf>
    <xf numFmtId="49" fontId="7" fillId="27" borderId="10" xfId="0" applyNumberFormat="1" applyFont="1" applyFill="1" applyBorder="1" applyAlignment="1">
      <alignment vertical="top"/>
    </xf>
    <xf numFmtId="3" fontId="5" fillId="27" borderId="10" xfId="0" applyNumberFormat="1" applyFont="1" applyFill="1" applyBorder="1" applyAlignment="1">
      <alignment vertical="top"/>
    </xf>
    <xf numFmtId="3" fontId="5" fillId="27" borderId="10" xfId="0" applyNumberFormat="1" applyFont="1" applyFill="1" applyBorder="1" applyAlignment="1">
      <alignment vertical="top" wrapText="1"/>
    </xf>
    <xf numFmtId="49" fontId="8" fillId="25" borderId="10" xfId="0" applyNumberFormat="1" applyFont="1" applyFill="1" applyBorder="1" applyAlignment="1">
      <alignment/>
    </xf>
    <xf numFmtId="0" fontId="9" fillId="25" borderId="10" xfId="0" applyFont="1" applyFill="1" applyBorder="1" applyAlignment="1">
      <alignment horizontal="left"/>
    </xf>
    <xf numFmtId="49" fontId="9" fillId="25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 horizontal="left"/>
    </xf>
    <xf numFmtId="49" fontId="5" fillId="16" borderId="10" xfId="0" applyNumberFormat="1" applyFont="1" applyFill="1" applyBorder="1" applyAlignment="1">
      <alignment wrapText="1"/>
    </xf>
    <xf numFmtId="0" fontId="7" fillId="16" borderId="10" xfId="0" applyFont="1" applyFill="1" applyBorder="1" applyAlignment="1">
      <alignment horizontal="left" wrapText="1"/>
    </xf>
    <xf numFmtId="49" fontId="7" fillId="16" borderId="10" xfId="0" applyNumberFormat="1" applyFont="1" applyFill="1" applyBorder="1" applyAlignment="1">
      <alignment wrapText="1"/>
    </xf>
    <xf numFmtId="175" fontId="5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22" borderId="10" xfId="59" applyNumberFormat="1" applyFont="1" applyFill="1" applyBorder="1" applyAlignment="1">
      <alignment/>
    </xf>
    <xf numFmtId="175" fontId="4" fillId="22" borderId="10" xfId="59" applyNumberFormat="1" applyFont="1" applyFill="1" applyBorder="1" applyAlignment="1">
      <alignment/>
    </xf>
    <xf numFmtId="175" fontId="6" fillId="22" borderId="10" xfId="59" applyNumberFormat="1" applyFont="1" applyFill="1" applyBorder="1" applyAlignment="1">
      <alignment/>
    </xf>
    <xf numFmtId="175" fontId="4" fillId="22" borderId="10" xfId="59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3" fontId="4" fillId="25" borderId="10" xfId="59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/>
    </xf>
    <xf numFmtId="175" fontId="4" fillId="22" borderId="10" xfId="59" applyNumberFormat="1" applyFont="1" applyFill="1" applyBorder="1" applyAlignment="1">
      <alignment horizontal="right"/>
    </xf>
    <xf numFmtId="3" fontId="4" fillId="0" borderId="10" xfId="59" applyNumberFormat="1" applyFont="1" applyFill="1" applyBorder="1" applyAlignment="1">
      <alignment/>
    </xf>
    <xf numFmtId="0" fontId="13" fillId="7" borderId="10" xfId="0" applyFont="1" applyFill="1" applyBorder="1" applyAlignment="1">
      <alignment/>
    </xf>
    <xf numFmtId="0" fontId="13" fillId="7" borderId="11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wrapText="1"/>
    </xf>
    <xf numFmtId="0" fontId="40" fillId="7" borderId="10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" fontId="4" fillId="7" borderId="11" xfId="53" applyNumberFormat="1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0" fillId="7" borderId="11" xfId="0" applyFont="1" applyFill="1" applyBorder="1" applyAlignment="1">
      <alignment/>
    </xf>
    <xf numFmtId="9" fontId="4" fillId="7" borderId="11" xfId="53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3" fontId="4" fillId="25" borderId="10" xfId="0" applyNumberFormat="1" applyFont="1" applyFill="1" applyBorder="1" applyAlignment="1">
      <alignment horizontal="right"/>
    </xf>
    <xf numFmtId="3" fontId="4" fillId="28" borderId="10" xfId="0" applyNumberFormat="1" applyFont="1" applyFill="1" applyBorder="1" applyAlignment="1">
      <alignment wrapText="1"/>
    </xf>
    <xf numFmtId="0" fontId="5" fillId="16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top" wrapText="1"/>
    </xf>
    <xf numFmtId="0" fontId="5" fillId="16" borderId="10" xfId="0" applyFont="1" applyFill="1" applyBorder="1" applyAlignment="1">
      <alignment horizontal="left" vertical="top" wrapText="1"/>
    </xf>
    <xf numFmtId="0" fontId="5" fillId="27" borderId="10" xfId="0" applyFont="1" applyFill="1" applyBorder="1" applyAlignment="1">
      <alignment horizontal="left"/>
    </xf>
    <xf numFmtId="0" fontId="8" fillId="2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9"/>
  <sheetViews>
    <sheetView zoomScalePageLayoutView="0" workbookViewId="0" topLeftCell="A344">
      <selection activeCell="G46" sqref="G46"/>
    </sheetView>
  </sheetViews>
  <sheetFormatPr defaultColWidth="9.140625" defaultRowHeight="12.75"/>
  <cols>
    <col min="1" max="1" width="10.7109375" style="59" bestFit="1" customWidth="1"/>
    <col min="2" max="2" width="6.7109375" style="63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53" customWidth="1"/>
    <col min="10" max="10" width="10.57421875" style="0" hidden="1" customWidth="1"/>
    <col min="11" max="11" width="10.140625" style="0" hidden="1" customWidth="1"/>
    <col min="12" max="13" width="9.28125" style="0" customWidth="1"/>
    <col min="14" max="14" width="4.7109375" style="0" customWidth="1"/>
    <col min="15" max="15" width="6.00390625" style="0" customWidth="1"/>
    <col min="16" max="18" width="4.7109375" style="0" customWidth="1"/>
  </cols>
  <sheetData>
    <row r="1" spans="1:18" s="1" customFormat="1" ht="12.75">
      <c r="A1" s="59"/>
      <c r="B1" s="63"/>
      <c r="F1" s="17"/>
      <c r="G1" s="17"/>
      <c r="H1" s="17"/>
      <c r="I1" s="54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12.75">
      <c r="A2" s="59"/>
      <c r="B2" s="17" t="s">
        <v>33</v>
      </c>
      <c r="C2" s="17" t="s">
        <v>346</v>
      </c>
      <c r="D2" s="17"/>
      <c r="E2" s="17"/>
      <c r="F2" s="17"/>
      <c r="G2" s="17"/>
      <c r="H2" s="17"/>
      <c r="I2" s="54"/>
      <c r="J2" s="17"/>
      <c r="K2" s="17"/>
      <c r="L2" s="17"/>
      <c r="M2" s="17"/>
      <c r="N2" s="17"/>
      <c r="O2" s="17"/>
      <c r="P2" s="17"/>
      <c r="Q2" s="17"/>
      <c r="R2" s="17"/>
    </row>
    <row r="3" spans="1:18" s="1" customFormat="1" ht="12.75">
      <c r="A3" s="59"/>
      <c r="B3" s="63"/>
      <c r="D3" s="17"/>
      <c r="E3" s="17"/>
      <c r="F3" s="17"/>
      <c r="G3" s="17"/>
      <c r="H3" s="17"/>
      <c r="I3" s="54"/>
      <c r="J3" s="17"/>
      <c r="K3" s="17"/>
      <c r="L3" s="17"/>
      <c r="M3" s="17"/>
      <c r="N3" s="17"/>
      <c r="O3" s="17"/>
      <c r="P3" s="17"/>
      <c r="Q3" s="17"/>
      <c r="R3" s="17"/>
    </row>
    <row r="4" spans="1:18" s="135" customFormat="1" ht="15">
      <c r="A4" s="134"/>
      <c r="B4" s="41" t="s">
        <v>406</v>
      </c>
      <c r="C4" s="1"/>
      <c r="D4" s="17"/>
      <c r="E4" s="17"/>
      <c r="F4" s="126"/>
      <c r="G4" s="126"/>
      <c r="H4" s="126"/>
      <c r="I4" s="127"/>
      <c r="J4" s="126"/>
      <c r="K4" s="126"/>
      <c r="L4" s="126"/>
      <c r="M4" s="126"/>
      <c r="N4" s="126"/>
      <c r="O4" s="126"/>
      <c r="P4" s="126"/>
      <c r="Q4" s="126"/>
      <c r="R4" s="126"/>
    </row>
    <row r="5" spans="1:18" s="1" customFormat="1" ht="12.75">
      <c r="A5" s="59"/>
      <c r="B5" s="63"/>
      <c r="D5" s="17"/>
      <c r="E5" s="17"/>
      <c r="F5" s="17"/>
      <c r="G5" s="17"/>
      <c r="H5" s="17"/>
      <c r="I5" s="54"/>
      <c r="J5" s="17"/>
      <c r="K5" s="17"/>
      <c r="L5" s="17"/>
      <c r="M5" s="17"/>
      <c r="N5" s="17"/>
      <c r="O5" s="17"/>
      <c r="P5" s="17"/>
      <c r="Q5" s="17"/>
      <c r="R5" s="17"/>
    </row>
    <row r="6" spans="1:18" s="1" customFormat="1" ht="15">
      <c r="A6" s="59"/>
      <c r="B6" s="63"/>
      <c r="D6" s="17"/>
      <c r="F6" s="41"/>
      <c r="G6" s="17"/>
      <c r="H6" s="17"/>
      <c r="I6" s="54"/>
      <c r="J6" s="17"/>
      <c r="K6" s="17"/>
      <c r="L6" s="17"/>
      <c r="M6" s="17"/>
      <c r="N6" s="17"/>
      <c r="O6" s="17"/>
      <c r="P6" s="17"/>
      <c r="Q6" s="17"/>
      <c r="R6" s="17"/>
    </row>
    <row r="7" spans="1:18" s="1" customFormat="1" ht="15">
      <c r="A7" s="59"/>
      <c r="B7" s="41" t="s">
        <v>35</v>
      </c>
      <c r="D7" s="17"/>
      <c r="F7" s="41"/>
      <c r="G7" s="17"/>
      <c r="H7" s="17"/>
      <c r="I7" s="54"/>
      <c r="J7" s="17"/>
      <c r="K7" s="17"/>
      <c r="L7" s="17"/>
      <c r="M7" s="17"/>
      <c r="N7" s="17"/>
      <c r="O7" s="17"/>
      <c r="P7" s="17"/>
      <c r="Q7" s="17"/>
      <c r="R7" s="17"/>
    </row>
    <row r="8" spans="1:18" s="1" customFormat="1" ht="15">
      <c r="A8" s="59"/>
      <c r="B8" s="63"/>
      <c r="D8" s="17"/>
      <c r="E8" s="125"/>
      <c r="F8" s="125"/>
      <c r="G8" s="126"/>
      <c r="H8" s="126"/>
      <c r="I8" s="127"/>
      <c r="J8" s="17"/>
      <c r="K8" s="17"/>
      <c r="L8" s="17"/>
      <c r="M8" s="17"/>
      <c r="N8" s="17"/>
      <c r="O8" s="17"/>
      <c r="P8" s="17"/>
      <c r="Q8" s="17"/>
      <c r="R8" s="17"/>
    </row>
    <row r="9" spans="4:18" ht="12.75">
      <c r="D9" s="15"/>
      <c r="E9" s="15"/>
      <c r="F9" s="15"/>
      <c r="G9" s="15"/>
      <c r="H9" s="15"/>
      <c r="I9" s="54"/>
      <c r="J9" s="15"/>
      <c r="K9" s="15"/>
      <c r="L9" s="15"/>
      <c r="M9" s="15"/>
      <c r="N9" s="15"/>
      <c r="O9" s="15"/>
      <c r="P9" s="15"/>
      <c r="Q9" s="15"/>
      <c r="R9" s="15"/>
    </row>
    <row r="10" spans="4:18" ht="12.75">
      <c r="D10" s="15"/>
      <c r="E10" s="15"/>
      <c r="F10" s="15"/>
      <c r="G10" s="15"/>
      <c r="H10" s="16"/>
      <c r="I10" s="54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1">
      <c r="A11" s="232" t="s">
        <v>206</v>
      </c>
      <c r="B11" s="391"/>
      <c r="C11" s="392"/>
      <c r="D11" s="392"/>
      <c r="E11" s="137"/>
      <c r="F11" s="233">
        <v>1</v>
      </c>
      <c r="G11" s="234">
        <v>2</v>
      </c>
      <c r="H11" s="234">
        <v>3</v>
      </c>
      <c r="I11" s="234">
        <v>4</v>
      </c>
      <c r="J11" s="234" t="s">
        <v>1</v>
      </c>
      <c r="K11" s="234" t="s">
        <v>2</v>
      </c>
      <c r="L11" s="234">
        <v>5</v>
      </c>
      <c r="M11" s="234">
        <v>6</v>
      </c>
      <c r="N11" s="235" t="s">
        <v>21</v>
      </c>
      <c r="O11" s="235" t="s">
        <v>22</v>
      </c>
      <c r="P11" s="234" t="s">
        <v>23</v>
      </c>
      <c r="Q11" s="234" t="s">
        <v>51</v>
      </c>
      <c r="R11" s="18" t="s">
        <v>52</v>
      </c>
    </row>
    <row r="12" spans="1:18" ht="21">
      <c r="A12" s="236" t="s">
        <v>210</v>
      </c>
      <c r="B12" s="237" t="s">
        <v>207</v>
      </c>
      <c r="C12" s="238" t="s">
        <v>131</v>
      </c>
      <c r="D12" s="137" t="s">
        <v>0</v>
      </c>
      <c r="E12" s="137"/>
      <c r="F12" s="239" t="s">
        <v>41</v>
      </c>
      <c r="G12" s="240" t="s">
        <v>134</v>
      </c>
      <c r="H12" s="240" t="s">
        <v>40</v>
      </c>
      <c r="I12" s="240" t="s">
        <v>134</v>
      </c>
      <c r="J12" s="234"/>
      <c r="K12" s="234"/>
      <c r="L12" s="240" t="s">
        <v>40</v>
      </c>
      <c r="M12" s="240" t="s">
        <v>40</v>
      </c>
      <c r="N12" s="240" t="s">
        <v>43</v>
      </c>
      <c r="O12" s="240" t="s">
        <v>43</v>
      </c>
      <c r="P12" s="240" t="s">
        <v>43</v>
      </c>
      <c r="Q12" s="240" t="s">
        <v>43</v>
      </c>
      <c r="R12" s="12" t="s">
        <v>43</v>
      </c>
    </row>
    <row r="13" spans="1:18" ht="12.75">
      <c r="A13" s="241" t="s">
        <v>19</v>
      </c>
      <c r="B13" s="242" t="s">
        <v>208</v>
      </c>
      <c r="C13" s="243" t="s">
        <v>132</v>
      </c>
      <c r="D13" s="243" t="s">
        <v>15</v>
      </c>
      <c r="E13" s="137" t="s">
        <v>16</v>
      </c>
      <c r="F13" s="239" t="s">
        <v>135</v>
      </c>
      <c r="G13" s="240" t="s">
        <v>334</v>
      </c>
      <c r="H13" s="240" t="s">
        <v>383</v>
      </c>
      <c r="I13" s="240" t="s">
        <v>383</v>
      </c>
      <c r="J13" s="240">
        <v>2006</v>
      </c>
      <c r="K13" s="240">
        <v>2007</v>
      </c>
      <c r="L13" s="240" t="s">
        <v>386</v>
      </c>
      <c r="M13" s="240" t="s">
        <v>407</v>
      </c>
      <c r="N13" s="240" t="s">
        <v>44</v>
      </c>
      <c r="O13" s="240" t="s">
        <v>44</v>
      </c>
      <c r="P13" s="240" t="s">
        <v>44</v>
      </c>
      <c r="Q13" s="240" t="s">
        <v>44</v>
      </c>
      <c r="R13" s="12" t="s">
        <v>44</v>
      </c>
    </row>
    <row r="14" spans="1:18" ht="12.75">
      <c r="A14" s="244"/>
      <c r="B14" s="245"/>
      <c r="C14" s="246"/>
      <c r="D14" s="143" t="s">
        <v>17</v>
      </c>
      <c r="E14" s="143"/>
      <c r="F14" s="247">
        <f aca="true" t="shared" si="0" ref="F14:M14">SUM(F15,F41)</f>
        <v>2902520</v>
      </c>
      <c r="G14" s="248">
        <f>SUM(G15,G41)</f>
        <v>4962500</v>
      </c>
      <c r="H14" s="248">
        <f>SUM(H15,H41)</f>
        <v>5205500</v>
      </c>
      <c r="I14" s="248">
        <f t="shared" si="0"/>
        <v>5264500</v>
      </c>
      <c r="J14" s="248" t="e">
        <f t="shared" si="0"/>
        <v>#REF!</v>
      </c>
      <c r="K14" s="248" t="e">
        <f t="shared" si="0"/>
        <v>#REF!</v>
      </c>
      <c r="L14" s="248">
        <f>SUM(L15,L41)</f>
        <v>5222900</v>
      </c>
      <c r="M14" s="248">
        <f t="shared" si="0"/>
        <v>5232900</v>
      </c>
      <c r="N14" s="144">
        <f aca="true" t="shared" si="1" ref="N14:P15">+G14/F14*100</f>
        <v>170.97212077780688</v>
      </c>
      <c r="O14" s="144">
        <f t="shared" si="1"/>
        <v>104.89672544080604</v>
      </c>
      <c r="P14" s="144">
        <f t="shared" si="1"/>
        <v>101.13341657861876</v>
      </c>
      <c r="Q14" s="144">
        <f>+L14/I14*100</f>
        <v>99.20980150061735</v>
      </c>
      <c r="R14" s="13">
        <f aca="true" t="shared" si="2" ref="R14:R20">+M14/L14*100</f>
        <v>100.1914645120527</v>
      </c>
    </row>
    <row r="15" spans="1:18" ht="12.75">
      <c r="A15" s="249" t="s">
        <v>189</v>
      </c>
      <c r="B15" s="250"/>
      <c r="C15" s="251"/>
      <c r="D15" s="147" t="s">
        <v>368</v>
      </c>
      <c r="E15" s="147"/>
      <c r="F15" s="252">
        <f aca="true" t="shared" si="3" ref="F15:M15">SUM(F18,F36)</f>
        <v>399557</v>
      </c>
      <c r="G15" s="253">
        <f>SUM(G18,G36)</f>
        <v>434500</v>
      </c>
      <c r="H15" s="253">
        <f>SUM(H18,H36)</f>
        <v>420100</v>
      </c>
      <c r="I15" s="253">
        <f t="shared" si="3"/>
        <v>434500</v>
      </c>
      <c r="J15" s="253">
        <f t="shared" si="3"/>
        <v>75000</v>
      </c>
      <c r="K15" s="253">
        <f t="shared" si="3"/>
        <v>67500</v>
      </c>
      <c r="L15" s="253">
        <f>SUM(L18,L36)</f>
        <v>437500</v>
      </c>
      <c r="M15" s="253">
        <f t="shared" si="3"/>
        <v>447500</v>
      </c>
      <c r="N15" s="148">
        <f t="shared" si="1"/>
        <v>108.74543556989367</v>
      </c>
      <c r="O15" s="148">
        <f t="shared" si="1"/>
        <v>96.68584579976985</v>
      </c>
      <c r="P15" s="148">
        <f t="shared" si="1"/>
        <v>103.42775529635801</v>
      </c>
      <c r="Q15" s="148">
        <f>+L15/I15*100</f>
        <v>100.6904487917146</v>
      </c>
      <c r="R15" s="20">
        <f t="shared" si="2"/>
        <v>102.28571428571429</v>
      </c>
    </row>
    <row r="16" spans="1:18" ht="12.75">
      <c r="A16" s="249" t="s">
        <v>190</v>
      </c>
      <c r="B16" s="250"/>
      <c r="C16" s="251"/>
      <c r="D16" s="147" t="s">
        <v>344</v>
      </c>
      <c r="E16" s="147"/>
      <c r="F16" s="254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20"/>
    </row>
    <row r="17" spans="1:18" ht="12.75">
      <c r="A17" s="249" t="s">
        <v>72</v>
      </c>
      <c r="B17" s="250"/>
      <c r="C17" s="249" t="s">
        <v>72</v>
      </c>
      <c r="D17" s="147" t="s">
        <v>18</v>
      </c>
      <c r="E17" s="147"/>
      <c r="F17" s="254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20"/>
    </row>
    <row r="18" spans="1:18" ht="25.5" customHeight="1">
      <c r="A18" s="255" t="s">
        <v>138</v>
      </c>
      <c r="B18" s="256"/>
      <c r="C18" s="257"/>
      <c r="D18" s="395" t="s">
        <v>24</v>
      </c>
      <c r="E18" s="395"/>
      <c r="F18" s="258">
        <f aca="true" t="shared" si="4" ref="F18:M18">SUM(F19,F25)</f>
        <v>389557</v>
      </c>
      <c r="G18" s="259">
        <f>SUM(G19,G25)</f>
        <v>424500</v>
      </c>
      <c r="H18" s="259">
        <f>SUM(H19,H25)</f>
        <v>407100</v>
      </c>
      <c r="I18" s="259">
        <f t="shared" si="4"/>
        <v>424500</v>
      </c>
      <c r="J18" s="259">
        <f t="shared" si="4"/>
        <v>0</v>
      </c>
      <c r="K18" s="259">
        <f t="shared" si="4"/>
        <v>0</v>
      </c>
      <c r="L18" s="259">
        <f>SUM(L19,L25)</f>
        <v>424500</v>
      </c>
      <c r="M18" s="259">
        <f t="shared" si="4"/>
        <v>434500</v>
      </c>
      <c r="N18" s="259">
        <f aca="true" t="shared" si="5" ref="N18:P19">+G18/F18*100</f>
        <v>108.96993251308538</v>
      </c>
      <c r="O18" s="259">
        <f t="shared" si="5"/>
        <v>95.90106007067138</v>
      </c>
      <c r="P18" s="259">
        <f t="shared" si="5"/>
        <v>104.27413411938097</v>
      </c>
      <c r="Q18" s="259">
        <f>+L18/I18*100</f>
        <v>100</v>
      </c>
      <c r="R18" s="24">
        <f t="shared" si="2"/>
        <v>102.35571260306241</v>
      </c>
    </row>
    <row r="19" spans="1:18" ht="12.75">
      <c r="A19" s="260" t="s">
        <v>139</v>
      </c>
      <c r="B19" s="261"/>
      <c r="C19" s="260" t="s">
        <v>69</v>
      </c>
      <c r="D19" s="262" t="s">
        <v>268</v>
      </c>
      <c r="E19" s="262"/>
      <c r="F19" s="263">
        <f>SUM(F20)</f>
        <v>110221</v>
      </c>
      <c r="G19" s="264">
        <f aca="true" t="shared" si="6" ref="G19:M19">SUM(G20)</f>
        <v>132500</v>
      </c>
      <c r="H19" s="264">
        <f t="shared" si="6"/>
        <v>129000</v>
      </c>
      <c r="I19" s="264">
        <f t="shared" si="6"/>
        <v>132500</v>
      </c>
      <c r="J19" s="264">
        <f t="shared" si="6"/>
        <v>0</v>
      </c>
      <c r="K19" s="264">
        <f t="shared" si="6"/>
        <v>0</v>
      </c>
      <c r="L19" s="264">
        <f t="shared" si="6"/>
        <v>129000</v>
      </c>
      <c r="M19" s="264">
        <f t="shared" si="6"/>
        <v>129000</v>
      </c>
      <c r="N19" s="264">
        <f t="shared" si="5"/>
        <v>120.21302655573803</v>
      </c>
      <c r="O19" s="264">
        <f t="shared" si="5"/>
        <v>97.35849056603773</v>
      </c>
      <c r="P19" s="264">
        <f t="shared" si="5"/>
        <v>102.71317829457365</v>
      </c>
      <c r="Q19" s="264">
        <f>+L19/I19*100</f>
        <v>97.35849056603773</v>
      </c>
      <c r="R19" s="21">
        <f t="shared" si="2"/>
        <v>100</v>
      </c>
    </row>
    <row r="20" spans="1:18" s="2" customFormat="1" ht="12.75">
      <c r="A20" s="265"/>
      <c r="B20" s="266"/>
      <c r="C20" s="265" t="s">
        <v>69</v>
      </c>
      <c r="D20" s="150">
        <v>3</v>
      </c>
      <c r="E20" s="151" t="s">
        <v>3</v>
      </c>
      <c r="F20" s="267">
        <f>SUM(F21)</f>
        <v>110221</v>
      </c>
      <c r="G20" s="152">
        <f aca="true" t="shared" si="7" ref="G20:M20">SUM(G21)</f>
        <v>132500</v>
      </c>
      <c r="H20" s="152">
        <f t="shared" si="7"/>
        <v>129000</v>
      </c>
      <c r="I20" s="394">
        <f>SUM(I21,I24)</f>
        <v>132500</v>
      </c>
      <c r="J20" s="152">
        <f t="shared" si="7"/>
        <v>0</v>
      </c>
      <c r="K20" s="152">
        <f t="shared" si="7"/>
        <v>0</v>
      </c>
      <c r="L20" s="152">
        <f t="shared" si="7"/>
        <v>129000</v>
      </c>
      <c r="M20" s="152">
        <f t="shared" si="7"/>
        <v>129000</v>
      </c>
      <c r="N20" s="156">
        <f aca="true" t="shared" si="8" ref="N20:O30">+G20/F20*100</f>
        <v>120.21302655573803</v>
      </c>
      <c r="O20" s="154">
        <f t="shared" si="8"/>
        <v>97.35849056603773</v>
      </c>
      <c r="P20" s="154">
        <f>+I20/H20+100</f>
        <v>101.02713178294573</v>
      </c>
      <c r="Q20" s="154">
        <f>+L20/I20*100</f>
        <v>97.35849056603773</v>
      </c>
      <c r="R20" s="14">
        <f t="shared" si="2"/>
        <v>100</v>
      </c>
    </row>
    <row r="21" spans="1:18" s="2" customFormat="1" ht="12.75">
      <c r="A21" s="265"/>
      <c r="B21" s="266"/>
      <c r="C21" s="265" t="s">
        <v>69</v>
      </c>
      <c r="D21" s="150">
        <v>32</v>
      </c>
      <c r="E21" s="151" t="s">
        <v>4</v>
      </c>
      <c r="F21" s="152">
        <f>SUM(F22,F23,F24)</f>
        <v>110221</v>
      </c>
      <c r="G21" s="152">
        <f>SUM(G22,G23,G24)</f>
        <v>132500</v>
      </c>
      <c r="H21" s="152">
        <f aca="true" t="shared" si="9" ref="H21:M21">SUM(H22,H23,H24)</f>
        <v>129000</v>
      </c>
      <c r="I21" s="152">
        <f>SUM(I22,I23,)</f>
        <v>130000</v>
      </c>
      <c r="J21" s="152">
        <f t="shared" si="9"/>
        <v>0</v>
      </c>
      <c r="K21" s="152">
        <f t="shared" si="9"/>
        <v>0</v>
      </c>
      <c r="L21" s="152">
        <f t="shared" si="9"/>
        <v>129000</v>
      </c>
      <c r="M21" s="152">
        <f t="shared" si="9"/>
        <v>129000</v>
      </c>
      <c r="N21" s="156">
        <f t="shared" si="8"/>
        <v>120.21302655573803</v>
      </c>
      <c r="O21" s="154">
        <f t="shared" si="8"/>
        <v>97.35849056603773</v>
      </c>
      <c r="P21" s="154">
        <f>+I21/H21+100</f>
        <v>101.0077519379845</v>
      </c>
      <c r="Q21" s="154">
        <f>+L21/I21*100</f>
        <v>99.23076923076923</v>
      </c>
      <c r="R21" s="14">
        <f>+M21/L21*100</f>
        <v>100</v>
      </c>
    </row>
    <row r="22" spans="1:18" s="2" customFormat="1" ht="12.75">
      <c r="A22" s="265"/>
      <c r="B22" s="268">
        <v>1</v>
      </c>
      <c r="C22" s="265" t="s">
        <v>69</v>
      </c>
      <c r="D22" s="150">
        <v>323</v>
      </c>
      <c r="E22" s="151" t="s">
        <v>55</v>
      </c>
      <c r="F22" s="269">
        <v>70308</v>
      </c>
      <c r="G22" s="270">
        <v>81000</v>
      </c>
      <c r="H22" s="157">
        <v>70000</v>
      </c>
      <c r="I22" s="157">
        <v>81000</v>
      </c>
      <c r="J22" s="157"/>
      <c r="K22" s="157"/>
      <c r="L22" s="157">
        <v>70000</v>
      </c>
      <c r="M22" s="157">
        <v>70000</v>
      </c>
      <c r="N22" s="156">
        <f t="shared" si="8"/>
        <v>115.2073732718894</v>
      </c>
      <c r="O22" s="154">
        <f t="shared" si="8"/>
        <v>86.41975308641975</v>
      </c>
      <c r="P22" s="154">
        <f>+I22/H22+100</f>
        <v>101.15714285714286</v>
      </c>
      <c r="Q22" s="154">
        <f>+L22/I22*100</f>
        <v>86.41975308641975</v>
      </c>
      <c r="R22" s="14">
        <f>+M22/L22*100</f>
        <v>100</v>
      </c>
    </row>
    <row r="23" spans="1:18" s="2" customFormat="1" ht="12.75">
      <c r="A23" s="265"/>
      <c r="B23" s="268">
        <v>1</v>
      </c>
      <c r="C23" s="265" t="s">
        <v>69</v>
      </c>
      <c r="D23" s="150">
        <v>329</v>
      </c>
      <c r="E23" s="151" t="s">
        <v>8</v>
      </c>
      <c r="F23" s="269">
        <v>37413</v>
      </c>
      <c r="G23" s="270">
        <v>49000</v>
      </c>
      <c r="H23" s="157">
        <v>59000</v>
      </c>
      <c r="I23" s="157">
        <v>49000</v>
      </c>
      <c r="J23" s="157"/>
      <c r="K23" s="157"/>
      <c r="L23" s="157">
        <v>59000</v>
      </c>
      <c r="M23" s="157">
        <v>59000</v>
      </c>
      <c r="N23" s="156">
        <f t="shared" si="8"/>
        <v>130.97051826905087</v>
      </c>
      <c r="O23" s="154">
        <f t="shared" si="8"/>
        <v>120.40816326530613</v>
      </c>
      <c r="P23" s="154">
        <f aca="true" t="shared" si="10" ref="P23:P35">+I23/H23+100</f>
        <v>100.83050847457628</v>
      </c>
      <c r="Q23" s="154">
        <f aca="true" t="shared" si="11" ref="Q23:Q35">+L23/I23*100</f>
        <v>120.40816326530613</v>
      </c>
      <c r="R23" s="14">
        <f aca="true" t="shared" si="12" ref="R23:R35">+M23/L23*100</f>
        <v>100</v>
      </c>
    </row>
    <row r="24" spans="1:18" s="2" customFormat="1" ht="12.75">
      <c r="A24" s="265"/>
      <c r="B24" s="268"/>
      <c r="C24" s="265" t="s">
        <v>69</v>
      </c>
      <c r="D24" s="150">
        <v>381</v>
      </c>
      <c r="E24" s="151" t="s">
        <v>387</v>
      </c>
      <c r="F24" s="269">
        <v>2500</v>
      </c>
      <c r="G24" s="270">
        <v>2500</v>
      </c>
      <c r="H24" s="157"/>
      <c r="I24" s="157">
        <v>2500</v>
      </c>
      <c r="J24" s="157"/>
      <c r="K24" s="157"/>
      <c r="L24" s="157"/>
      <c r="M24" s="157"/>
      <c r="N24" s="156"/>
      <c r="O24" s="154"/>
      <c r="P24" s="154"/>
      <c r="Q24" s="154"/>
      <c r="R24" s="14"/>
    </row>
    <row r="25" spans="1:18" s="2" customFormat="1" ht="12.75" customHeight="1">
      <c r="A25" s="271" t="s">
        <v>140</v>
      </c>
      <c r="B25" s="272"/>
      <c r="C25" s="271" t="s">
        <v>69</v>
      </c>
      <c r="D25" s="273" t="s">
        <v>269</v>
      </c>
      <c r="E25" s="274" t="s">
        <v>119</v>
      </c>
      <c r="F25" s="275">
        <f>SUM(F26)</f>
        <v>279336</v>
      </c>
      <c r="G25" s="275">
        <f aca="true" t="shared" si="13" ref="G25:M25">SUM(G26)</f>
        <v>292000</v>
      </c>
      <c r="H25" s="275">
        <f t="shared" si="13"/>
        <v>278100</v>
      </c>
      <c r="I25" s="275">
        <f t="shared" si="13"/>
        <v>292000</v>
      </c>
      <c r="J25" s="275">
        <f t="shared" si="13"/>
        <v>0</v>
      </c>
      <c r="K25" s="275">
        <f t="shared" si="13"/>
        <v>0</v>
      </c>
      <c r="L25" s="275">
        <f t="shared" si="13"/>
        <v>295500</v>
      </c>
      <c r="M25" s="275">
        <f t="shared" si="13"/>
        <v>305500</v>
      </c>
      <c r="N25" s="276">
        <f t="shared" si="8"/>
        <v>104.53360827104277</v>
      </c>
      <c r="O25" s="275">
        <f t="shared" si="8"/>
        <v>95.23972602739727</v>
      </c>
      <c r="P25" s="275">
        <f t="shared" si="10"/>
        <v>101.04998202085581</v>
      </c>
      <c r="Q25" s="275">
        <f t="shared" si="11"/>
        <v>101.19863013698631</v>
      </c>
      <c r="R25" s="51" t="b">
        <f>M27=+M25/L25*100</f>
        <v>0</v>
      </c>
    </row>
    <row r="26" spans="1:18" s="2" customFormat="1" ht="12.75">
      <c r="A26" s="265"/>
      <c r="B26" s="268">
        <v>1</v>
      </c>
      <c r="C26" s="265" t="s">
        <v>69</v>
      </c>
      <c r="D26" s="150">
        <v>3</v>
      </c>
      <c r="E26" s="151" t="s">
        <v>3</v>
      </c>
      <c r="F26" s="152">
        <f aca="true" t="shared" si="14" ref="F26:M26">SUM(F27,F31)</f>
        <v>279336</v>
      </c>
      <c r="G26" s="152">
        <f>SUM(G27,G31)</f>
        <v>292000</v>
      </c>
      <c r="H26" s="152">
        <f>SUM(H27,H31)</f>
        <v>278100</v>
      </c>
      <c r="I26" s="152">
        <f t="shared" si="14"/>
        <v>292000</v>
      </c>
      <c r="J26" s="152">
        <f t="shared" si="14"/>
        <v>0</v>
      </c>
      <c r="K26" s="152">
        <f t="shared" si="14"/>
        <v>0</v>
      </c>
      <c r="L26" s="152">
        <f>SUM(L27,L31)</f>
        <v>295500</v>
      </c>
      <c r="M26" s="152">
        <f t="shared" si="14"/>
        <v>305500</v>
      </c>
      <c r="N26" s="156">
        <f t="shared" si="8"/>
        <v>104.53360827104277</v>
      </c>
      <c r="O26" s="154">
        <f t="shared" si="8"/>
        <v>95.23972602739727</v>
      </c>
      <c r="P26" s="154">
        <f t="shared" si="10"/>
        <v>101.04998202085581</v>
      </c>
      <c r="Q26" s="154">
        <f t="shared" si="11"/>
        <v>101.19863013698631</v>
      </c>
      <c r="R26" s="14">
        <f t="shared" si="12"/>
        <v>103.38409475465313</v>
      </c>
    </row>
    <row r="27" spans="1:18" s="2" customFormat="1" ht="12.75">
      <c r="A27" s="265"/>
      <c r="B27" s="268"/>
      <c r="C27" s="265" t="s">
        <v>69</v>
      </c>
      <c r="D27" s="150">
        <v>31</v>
      </c>
      <c r="E27" s="151" t="s">
        <v>6</v>
      </c>
      <c r="F27" s="152">
        <f aca="true" t="shared" si="15" ref="F27:M27">SUM(F28,F29,F30)</f>
        <v>192570</v>
      </c>
      <c r="G27" s="152">
        <f>SUM(G28,G29,G30)</f>
        <v>203000</v>
      </c>
      <c r="H27" s="152">
        <f>SUM(H28,H29,H30)</f>
        <v>192600</v>
      </c>
      <c r="I27" s="152">
        <f t="shared" si="15"/>
        <v>203000</v>
      </c>
      <c r="J27" s="152">
        <f t="shared" si="15"/>
        <v>0</v>
      </c>
      <c r="K27" s="152">
        <f t="shared" si="15"/>
        <v>0</v>
      </c>
      <c r="L27" s="152">
        <f>SUM(L28,L29,L30)</f>
        <v>210000</v>
      </c>
      <c r="M27" s="152">
        <f t="shared" si="15"/>
        <v>220000</v>
      </c>
      <c r="N27" s="156">
        <f t="shared" si="8"/>
        <v>105.4162122864413</v>
      </c>
      <c r="O27" s="154">
        <f t="shared" si="8"/>
        <v>94.8768472906404</v>
      </c>
      <c r="P27" s="154">
        <f t="shared" si="10"/>
        <v>101.0539979231568</v>
      </c>
      <c r="Q27" s="154">
        <f t="shared" si="11"/>
        <v>103.44827586206897</v>
      </c>
      <c r="R27" s="14">
        <f t="shared" si="12"/>
        <v>104.76190476190477</v>
      </c>
    </row>
    <row r="28" spans="1:18" s="2" customFormat="1" ht="12.75">
      <c r="A28" s="265"/>
      <c r="B28" s="268"/>
      <c r="C28" s="265" t="s">
        <v>69</v>
      </c>
      <c r="D28" s="150">
        <v>311</v>
      </c>
      <c r="E28" s="151" t="s">
        <v>120</v>
      </c>
      <c r="F28" s="157">
        <v>161156</v>
      </c>
      <c r="G28" s="270">
        <v>170000</v>
      </c>
      <c r="H28" s="157">
        <v>160000</v>
      </c>
      <c r="I28" s="157">
        <v>170000</v>
      </c>
      <c r="J28" s="157"/>
      <c r="K28" s="157"/>
      <c r="L28" s="157">
        <v>170000</v>
      </c>
      <c r="M28" s="157">
        <v>180000</v>
      </c>
      <c r="N28" s="156">
        <f t="shared" si="8"/>
        <v>105.48785028171461</v>
      </c>
      <c r="O28" s="154">
        <f t="shared" si="8"/>
        <v>94.11764705882352</v>
      </c>
      <c r="P28" s="154">
        <f t="shared" si="10"/>
        <v>101.0625</v>
      </c>
      <c r="Q28" s="154">
        <f t="shared" si="11"/>
        <v>100</v>
      </c>
      <c r="R28" s="14">
        <f t="shared" si="12"/>
        <v>105.88235294117648</v>
      </c>
    </row>
    <row r="29" spans="1:18" s="2" customFormat="1" ht="12.75">
      <c r="A29" s="265"/>
      <c r="B29" s="268"/>
      <c r="C29" s="265" t="s">
        <v>69</v>
      </c>
      <c r="D29" s="150">
        <v>312</v>
      </c>
      <c r="E29" s="151" t="s">
        <v>7</v>
      </c>
      <c r="F29" s="157">
        <v>4500</v>
      </c>
      <c r="G29" s="270">
        <v>4000</v>
      </c>
      <c r="H29" s="157">
        <v>4000</v>
      </c>
      <c r="I29" s="157">
        <v>4000</v>
      </c>
      <c r="J29" s="157"/>
      <c r="K29" s="157"/>
      <c r="L29" s="157">
        <v>10000</v>
      </c>
      <c r="M29" s="157">
        <v>10000</v>
      </c>
      <c r="N29" s="156">
        <f t="shared" si="8"/>
        <v>88.88888888888889</v>
      </c>
      <c r="O29" s="154">
        <f t="shared" si="8"/>
        <v>100</v>
      </c>
      <c r="P29" s="154">
        <f t="shared" si="10"/>
        <v>101</v>
      </c>
      <c r="Q29" s="154">
        <f t="shared" si="11"/>
        <v>250</v>
      </c>
      <c r="R29" s="14">
        <f t="shared" si="12"/>
        <v>100</v>
      </c>
    </row>
    <row r="30" spans="1:18" s="2" customFormat="1" ht="12.75">
      <c r="A30" s="265"/>
      <c r="B30" s="268"/>
      <c r="C30" s="265" t="s">
        <v>69</v>
      </c>
      <c r="D30" s="150">
        <v>313</v>
      </c>
      <c r="E30" s="151" t="s">
        <v>57</v>
      </c>
      <c r="F30" s="157">
        <v>26914</v>
      </c>
      <c r="G30" s="270">
        <v>29000</v>
      </c>
      <c r="H30" s="157">
        <v>28600</v>
      </c>
      <c r="I30" s="157">
        <v>29000</v>
      </c>
      <c r="J30" s="157"/>
      <c r="K30" s="157"/>
      <c r="L30" s="157">
        <v>30000</v>
      </c>
      <c r="M30" s="157">
        <v>30000</v>
      </c>
      <c r="N30" s="156">
        <f t="shared" si="8"/>
        <v>107.75061306383296</v>
      </c>
      <c r="O30" s="154">
        <f t="shared" si="8"/>
        <v>98.62068965517241</v>
      </c>
      <c r="P30" s="154">
        <f t="shared" si="10"/>
        <v>101.01398601398601</v>
      </c>
      <c r="Q30" s="154">
        <f t="shared" si="11"/>
        <v>103.44827586206897</v>
      </c>
      <c r="R30" s="14">
        <f t="shared" si="12"/>
        <v>100</v>
      </c>
    </row>
    <row r="31" spans="1:18" s="2" customFormat="1" ht="12.75">
      <c r="A31" s="265"/>
      <c r="B31" s="268"/>
      <c r="C31" s="265" t="s">
        <v>69</v>
      </c>
      <c r="D31" s="150">
        <v>32</v>
      </c>
      <c r="E31" s="151" t="s">
        <v>4</v>
      </c>
      <c r="F31" s="152">
        <f aca="true" t="shared" si="16" ref="F31:M31">SUM(F32,F33,F34,F35)</f>
        <v>86766</v>
      </c>
      <c r="G31" s="152">
        <f>SUM(G32,G33,G34,G35)</f>
        <v>89000</v>
      </c>
      <c r="H31" s="152">
        <f>SUM(H32,H33,H34,H35)</f>
        <v>85500</v>
      </c>
      <c r="I31" s="152">
        <f t="shared" si="16"/>
        <v>89000</v>
      </c>
      <c r="J31" s="152">
        <f t="shared" si="16"/>
        <v>0</v>
      </c>
      <c r="K31" s="152">
        <f t="shared" si="16"/>
        <v>0</v>
      </c>
      <c r="L31" s="152">
        <f>SUM(L32,L33,L34,L35)</f>
        <v>85500</v>
      </c>
      <c r="M31" s="152">
        <f t="shared" si="16"/>
        <v>85500</v>
      </c>
      <c r="N31" s="156">
        <f aca="true" t="shared" si="17" ref="N31:O35">+G31/F31*100</f>
        <v>102.5747412580965</v>
      </c>
      <c r="O31" s="154">
        <f t="shared" si="17"/>
        <v>96.06741573033707</v>
      </c>
      <c r="P31" s="154">
        <f t="shared" si="10"/>
        <v>101.04093567251462</v>
      </c>
      <c r="Q31" s="154">
        <f t="shared" si="11"/>
        <v>96.06741573033707</v>
      </c>
      <c r="R31" s="14">
        <f t="shared" si="12"/>
        <v>100</v>
      </c>
    </row>
    <row r="32" spans="1:18" s="2" customFormat="1" ht="12.75">
      <c r="A32" s="265"/>
      <c r="B32" s="268"/>
      <c r="C32" s="265" t="s">
        <v>69</v>
      </c>
      <c r="D32" s="150">
        <v>321</v>
      </c>
      <c r="E32" s="151" t="s">
        <v>121</v>
      </c>
      <c r="F32" s="157">
        <v>1714</v>
      </c>
      <c r="G32" s="270">
        <v>3000</v>
      </c>
      <c r="H32" s="157">
        <v>3000</v>
      </c>
      <c r="I32" s="157">
        <v>3000</v>
      </c>
      <c r="J32" s="157"/>
      <c r="K32" s="157"/>
      <c r="L32" s="157">
        <v>3000</v>
      </c>
      <c r="M32" s="157">
        <v>3000</v>
      </c>
      <c r="N32" s="156">
        <f t="shared" si="17"/>
        <v>175.0291715285881</v>
      </c>
      <c r="O32" s="154">
        <f t="shared" si="17"/>
        <v>100</v>
      </c>
      <c r="P32" s="154">
        <f t="shared" si="10"/>
        <v>101</v>
      </c>
      <c r="Q32" s="154">
        <f t="shared" si="11"/>
        <v>100</v>
      </c>
      <c r="R32" s="14">
        <f t="shared" si="12"/>
        <v>100</v>
      </c>
    </row>
    <row r="33" spans="1:18" s="2" customFormat="1" ht="12.75">
      <c r="A33" s="265"/>
      <c r="B33" s="268"/>
      <c r="C33" s="265" t="s">
        <v>69</v>
      </c>
      <c r="D33" s="150">
        <v>322</v>
      </c>
      <c r="E33" s="151" t="s">
        <v>59</v>
      </c>
      <c r="F33" s="157">
        <v>23548</v>
      </c>
      <c r="G33" s="270">
        <v>27000</v>
      </c>
      <c r="H33" s="157">
        <v>26500</v>
      </c>
      <c r="I33" s="157">
        <v>27000</v>
      </c>
      <c r="J33" s="157"/>
      <c r="K33" s="157"/>
      <c r="L33" s="157">
        <v>26500</v>
      </c>
      <c r="M33" s="157">
        <v>26500</v>
      </c>
      <c r="N33" s="156">
        <f t="shared" si="17"/>
        <v>114.65941905894343</v>
      </c>
      <c r="O33" s="154">
        <f t="shared" si="17"/>
        <v>98.14814814814815</v>
      </c>
      <c r="P33" s="154">
        <f t="shared" si="10"/>
        <v>101.01886792452831</v>
      </c>
      <c r="Q33" s="154">
        <f t="shared" si="11"/>
        <v>98.14814814814815</v>
      </c>
      <c r="R33" s="14">
        <f t="shared" si="12"/>
        <v>100</v>
      </c>
    </row>
    <row r="34" spans="1:18" s="2" customFormat="1" ht="12.75">
      <c r="A34" s="265"/>
      <c r="B34" s="268"/>
      <c r="C34" s="265" t="s">
        <v>69</v>
      </c>
      <c r="D34" s="150">
        <v>323</v>
      </c>
      <c r="E34" s="151" t="s">
        <v>55</v>
      </c>
      <c r="F34" s="157">
        <v>22961</v>
      </c>
      <c r="G34" s="270">
        <v>24000</v>
      </c>
      <c r="H34" s="157">
        <v>24000</v>
      </c>
      <c r="I34" s="157">
        <v>24000</v>
      </c>
      <c r="J34" s="157"/>
      <c r="K34" s="157"/>
      <c r="L34" s="157">
        <v>24000</v>
      </c>
      <c r="M34" s="157">
        <v>24000</v>
      </c>
      <c r="N34" s="156">
        <f t="shared" si="17"/>
        <v>104.5250642393624</v>
      </c>
      <c r="O34" s="154">
        <f t="shared" si="17"/>
        <v>100</v>
      </c>
      <c r="P34" s="154">
        <f t="shared" si="10"/>
        <v>101</v>
      </c>
      <c r="Q34" s="154">
        <f t="shared" si="11"/>
        <v>100</v>
      </c>
      <c r="R34" s="14">
        <f t="shared" si="12"/>
        <v>100</v>
      </c>
    </row>
    <row r="35" spans="1:18" s="2" customFormat="1" ht="12.75">
      <c r="A35" s="265"/>
      <c r="B35" s="268"/>
      <c r="C35" s="265" t="s">
        <v>69</v>
      </c>
      <c r="D35" s="150">
        <v>329</v>
      </c>
      <c r="E35" s="151" t="s">
        <v>8</v>
      </c>
      <c r="F35" s="157">
        <v>38543</v>
      </c>
      <c r="G35" s="270">
        <v>35000</v>
      </c>
      <c r="H35" s="157">
        <v>32000</v>
      </c>
      <c r="I35" s="157">
        <v>35000</v>
      </c>
      <c r="J35" s="157"/>
      <c r="K35" s="157"/>
      <c r="L35" s="157">
        <v>32000</v>
      </c>
      <c r="M35" s="157">
        <v>32000</v>
      </c>
      <c r="N35" s="156">
        <f t="shared" si="17"/>
        <v>90.80766935630335</v>
      </c>
      <c r="O35" s="154">
        <f t="shared" si="17"/>
        <v>91.42857142857143</v>
      </c>
      <c r="P35" s="154">
        <f t="shared" si="10"/>
        <v>101.09375</v>
      </c>
      <c r="Q35" s="154">
        <f t="shared" si="11"/>
        <v>91.42857142857143</v>
      </c>
      <c r="R35" s="14">
        <f t="shared" si="12"/>
        <v>100</v>
      </c>
    </row>
    <row r="36" spans="1:18" ht="12.75">
      <c r="A36" s="255" t="s">
        <v>141</v>
      </c>
      <c r="B36" s="277"/>
      <c r="C36" s="278"/>
      <c r="D36" s="279" t="s">
        <v>25</v>
      </c>
      <c r="E36" s="279"/>
      <c r="F36" s="259">
        <f>SUM(F37)</f>
        <v>10000</v>
      </c>
      <c r="G36" s="259">
        <f aca="true" t="shared" si="18" ref="G36:I37">SUM(G37)</f>
        <v>10000</v>
      </c>
      <c r="H36" s="259">
        <f>SUM(H37)</f>
        <v>13000</v>
      </c>
      <c r="I36" s="259">
        <f t="shared" si="18"/>
        <v>10000</v>
      </c>
      <c r="J36" s="259">
        <v>75000</v>
      </c>
      <c r="K36" s="259">
        <v>67500</v>
      </c>
      <c r="L36" s="259">
        <f aca="true" t="shared" si="19" ref="L36:M38">SUM(L37)</f>
        <v>13000</v>
      </c>
      <c r="M36" s="259">
        <f t="shared" si="19"/>
        <v>13000</v>
      </c>
      <c r="N36" s="259">
        <f aca="true" t="shared" si="20" ref="N36:O40">+G36/F36*100</f>
        <v>100</v>
      </c>
      <c r="O36" s="280">
        <f t="shared" si="20"/>
        <v>130</v>
      </c>
      <c r="P36" s="280">
        <f aca="true" t="shared" si="21" ref="P36:P42">+I36/H36+100</f>
        <v>100.76923076923077</v>
      </c>
      <c r="Q36" s="280">
        <f aca="true" t="shared" si="22" ref="Q36:Q42">+L36/I36*100</f>
        <v>130</v>
      </c>
      <c r="R36" s="35">
        <f aca="true" t="shared" si="23" ref="R36:R42">+M36/L36*100</f>
        <v>100</v>
      </c>
    </row>
    <row r="37" spans="1:18" ht="12.75">
      <c r="A37" s="260" t="s">
        <v>142</v>
      </c>
      <c r="B37" s="281"/>
      <c r="C37" s="282" t="s">
        <v>69</v>
      </c>
      <c r="D37" s="262" t="s">
        <v>270</v>
      </c>
      <c r="E37" s="262"/>
      <c r="F37" s="264">
        <f>SUM(F38)</f>
        <v>10000</v>
      </c>
      <c r="G37" s="264">
        <f t="shared" si="18"/>
        <v>10000</v>
      </c>
      <c r="H37" s="264">
        <f>SUM(H38)</f>
        <v>13000</v>
      </c>
      <c r="I37" s="264">
        <f t="shared" si="18"/>
        <v>10000</v>
      </c>
      <c r="J37" s="264">
        <v>75000</v>
      </c>
      <c r="K37" s="264">
        <v>67500</v>
      </c>
      <c r="L37" s="264">
        <f t="shared" si="19"/>
        <v>13000</v>
      </c>
      <c r="M37" s="264">
        <f t="shared" si="19"/>
        <v>13000</v>
      </c>
      <c r="N37" s="264">
        <f t="shared" si="20"/>
        <v>100</v>
      </c>
      <c r="O37" s="283">
        <f t="shared" si="20"/>
        <v>130</v>
      </c>
      <c r="P37" s="283">
        <f t="shared" si="21"/>
        <v>100.76923076923077</v>
      </c>
      <c r="Q37" s="283">
        <f t="shared" si="22"/>
        <v>130</v>
      </c>
      <c r="R37" s="33">
        <f t="shared" si="23"/>
        <v>100</v>
      </c>
    </row>
    <row r="38" spans="1:18" s="2" customFormat="1" ht="12.75">
      <c r="A38" s="265"/>
      <c r="B38" s="268">
        <v>1</v>
      </c>
      <c r="C38" s="265" t="s">
        <v>69</v>
      </c>
      <c r="D38" s="150">
        <v>3</v>
      </c>
      <c r="E38" s="151" t="s">
        <v>3</v>
      </c>
      <c r="F38" s="152">
        <f>SUM(F39)</f>
        <v>10000</v>
      </c>
      <c r="G38" s="193">
        <f>SUM(G39)</f>
        <v>10000</v>
      </c>
      <c r="H38" s="152">
        <f>SUM(H39)</f>
        <v>13000</v>
      </c>
      <c r="I38" s="193">
        <f>SUM(I39)</f>
        <v>10000</v>
      </c>
      <c r="J38" s="154">
        <v>75000</v>
      </c>
      <c r="K38" s="154">
        <v>67500</v>
      </c>
      <c r="L38" s="152">
        <f t="shared" si="19"/>
        <v>13000</v>
      </c>
      <c r="M38" s="152">
        <f t="shared" si="19"/>
        <v>13000</v>
      </c>
      <c r="N38" s="156">
        <f t="shared" si="20"/>
        <v>100</v>
      </c>
      <c r="O38" s="154">
        <f t="shared" si="20"/>
        <v>130</v>
      </c>
      <c r="P38" s="154">
        <f t="shared" si="21"/>
        <v>100.76923076923077</v>
      </c>
      <c r="Q38" s="154">
        <f t="shared" si="22"/>
        <v>130</v>
      </c>
      <c r="R38" s="14">
        <f t="shared" si="23"/>
        <v>100</v>
      </c>
    </row>
    <row r="39" spans="1:18" s="2" customFormat="1" ht="12.75">
      <c r="A39" s="265"/>
      <c r="B39" s="268"/>
      <c r="C39" s="265" t="s">
        <v>69</v>
      </c>
      <c r="D39" s="150">
        <v>38</v>
      </c>
      <c r="E39" s="151" t="s">
        <v>5</v>
      </c>
      <c r="F39" s="152">
        <f>F40</f>
        <v>10000</v>
      </c>
      <c r="G39" s="152">
        <f aca="true" t="shared" si="24" ref="G39:M39">G40</f>
        <v>10000</v>
      </c>
      <c r="H39" s="152">
        <f t="shared" si="24"/>
        <v>13000</v>
      </c>
      <c r="I39" s="152">
        <f t="shared" si="24"/>
        <v>10000</v>
      </c>
      <c r="J39" s="152">
        <f t="shared" si="24"/>
        <v>0</v>
      </c>
      <c r="K39" s="152">
        <f t="shared" si="24"/>
        <v>0</v>
      </c>
      <c r="L39" s="152">
        <f t="shared" si="24"/>
        <v>13000</v>
      </c>
      <c r="M39" s="152">
        <f t="shared" si="24"/>
        <v>13000</v>
      </c>
      <c r="N39" s="156">
        <f t="shared" si="20"/>
        <v>100</v>
      </c>
      <c r="O39" s="154">
        <f t="shared" si="20"/>
        <v>130</v>
      </c>
      <c r="P39" s="154">
        <f t="shared" si="21"/>
        <v>100.76923076923077</v>
      </c>
      <c r="Q39" s="154">
        <f t="shared" si="22"/>
        <v>130</v>
      </c>
      <c r="R39" s="14">
        <f t="shared" si="23"/>
        <v>100</v>
      </c>
    </row>
    <row r="40" spans="1:18" s="2" customFormat="1" ht="12.75">
      <c r="A40" s="265"/>
      <c r="B40" s="268"/>
      <c r="C40" s="265" t="s">
        <v>69</v>
      </c>
      <c r="D40" s="150">
        <v>381</v>
      </c>
      <c r="E40" s="151" t="s">
        <v>62</v>
      </c>
      <c r="F40" s="157">
        <v>10000</v>
      </c>
      <c r="G40" s="270">
        <v>10000</v>
      </c>
      <c r="H40" s="157">
        <v>13000</v>
      </c>
      <c r="I40" s="157">
        <v>10000</v>
      </c>
      <c r="J40" s="157"/>
      <c r="K40" s="157"/>
      <c r="L40" s="157">
        <v>13000</v>
      </c>
      <c r="M40" s="157">
        <v>13000</v>
      </c>
      <c r="N40" s="156">
        <f t="shared" si="20"/>
        <v>100</v>
      </c>
      <c r="O40" s="154">
        <f t="shared" si="20"/>
        <v>130</v>
      </c>
      <c r="P40" s="154">
        <f t="shared" si="21"/>
        <v>100.76923076923077</v>
      </c>
      <c r="Q40" s="154">
        <f t="shared" si="22"/>
        <v>130</v>
      </c>
      <c r="R40" s="14">
        <f t="shared" si="23"/>
        <v>100</v>
      </c>
    </row>
    <row r="41" spans="1:18" ht="12.75">
      <c r="A41" s="249" t="s">
        <v>191</v>
      </c>
      <c r="B41" s="284"/>
      <c r="C41" s="251"/>
      <c r="D41" s="147" t="s">
        <v>273</v>
      </c>
      <c r="E41" s="147"/>
      <c r="F41" s="148">
        <f aca="true" t="shared" si="25" ref="F41:M41">SUM(F42,F89,F106,F140,F259,F277,F295,F302,F328,F335)</f>
        <v>2502963</v>
      </c>
      <c r="G41" s="148">
        <f t="shared" si="25"/>
        <v>4528000</v>
      </c>
      <c r="H41" s="148">
        <f t="shared" si="25"/>
        <v>4785400</v>
      </c>
      <c r="I41" s="148">
        <f t="shared" si="25"/>
        <v>4830000</v>
      </c>
      <c r="J41" s="148" t="e">
        <f t="shared" si="25"/>
        <v>#REF!</v>
      </c>
      <c r="K41" s="148" t="e">
        <f t="shared" si="25"/>
        <v>#REF!</v>
      </c>
      <c r="L41" s="148">
        <f t="shared" si="25"/>
        <v>4785400</v>
      </c>
      <c r="M41" s="148">
        <f t="shared" si="25"/>
        <v>4785400</v>
      </c>
      <c r="N41" s="148">
        <f>+G41/F41*100</f>
        <v>180.90559069390957</v>
      </c>
      <c r="O41" s="191">
        <f>+H41/G41*100</f>
        <v>105.68462897526503</v>
      </c>
      <c r="P41" s="191">
        <f t="shared" si="21"/>
        <v>101.00932001504576</v>
      </c>
      <c r="Q41" s="191">
        <f t="shared" si="22"/>
        <v>99.07660455486543</v>
      </c>
      <c r="R41" s="32">
        <f t="shared" si="23"/>
        <v>100</v>
      </c>
    </row>
    <row r="42" spans="1:18" ht="12.75">
      <c r="A42" s="249" t="s">
        <v>192</v>
      </c>
      <c r="B42" s="284"/>
      <c r="C42" s="251"/>
      <c r="D42" s="147" t="s">
        <v>209</v>
      </c>
      <c r="E42" s="147"/>
      <c r="F42" s="148">
        <f aca="true" t="shared" si="26" ref="F42:M42">SUM(F44)</f>
        <v>827165</v>
      </c>
      <c r="G42" s="148">
        <f t="shared" si="26"/>
        <v>1086000</v>
      </c>
      <c r="H42" s="148">
        <f t="shared" si="26"/>
        <v>1170400</v>
      </c>
      <c r="I42" s="148">
        <f t="shared" si="26"/>
        <v>996000</v>
      </c>
      <c r="J42" s="148" t="e">
        <f t="shared" si="26"/>
        <v>#REF!</v>
      </c>
      <c r="K42" s="148" t="e">
        <f t="shared" si="26"/>
        <v>#REF!</v>
      </c>
      <c r="L42" s="148">
        <f t="shared" si="26"/>
        <v>1249900</v>
      </c>
      <c r="M42" s="148">
        <f t="shared" si="26"/>
        <v>1116900</v>
      </c>
      <c r="N42" s="148">
        <f>+G42/F42*100</f>
        <v>131.2918220669395</v>
      </c>
      <c r="O42" s="191">
        <f>+H42/G42*100</f>
        <v>107.77163904235726</v>
      </c>
      <c r="P42" s="191">
        <f t="shared" si="21"/>
        <v>100.85099111414901</v>
      </c>
      <c r="Q42" s="191">
        <f t="shared" si="22"/>
        <v>125.49196787148595</v>
      </c>
      <c r="R42" s="32">
        <f t="shared" si="23"/>
        <v>89.35914873189856</v>
      </c>
    </row>
    <row r="43" spans="1:18" ht="12.75">
      <c r="A43" s="249" t="s">
        <v>72</v>
      </c>
      <c r="B43" s="284"/>
      <c r="C43" s="249" t="s">
        <v>72</v>
      </c>
      <c r="D43" s="147" t="s">
        <v>71</v>
      </c>
      <c r="E43" s="147"/>
      <c r="F43" s="148"/>
      <c r="G43" s="148"/>
      <c r="H43" s="148"/>
      <c r="I43" s="148"/>
      <c r="J43" s="148"/>
      <c r="K43" s="148"/>
      <c r="L43" s="148"/>
      <c r="M43" s="148"/>
      <c r="N43" s="148"/>
      <c r="O43" s="191"/>
      <c r="P43" s="191"/>
      <c r="Q43" s="191"/>
      <c r="R43" s="32"/>
    </row>
    <row r="44" spans="1:18" ht="24.75" customHeight="1">
      <c r="A44" s="255" t="s">
        <v>143</v>
      </c>
      <c r="B44" s="277"/>
      <c r="C44" s="278"/>
      <c r="D44" s="285" t="s">
        <v>267</v>
      </c>
      <c r="E44" s="285" t="s">
        <v>272</v>
      </c>
      <c r="F44" s="259">
        <f aca="true" t="shared" si="27" ref="F44:M44">SUM(F45,F63,F69,F75,F79,F85)</f>
        <v>827165</v>
      </c>
      <c r="G44" s="259">
        <f>SUM(G45,G63,G69,G75,G79,G85)</f>
        <v>1086000</v>
      </c>
      <c r="H44" s="259">
        <f>SUM(H45,H63,H69,H75,H79,H85)</f>
        <v>1170400</v>
      </c>
      <c r="I44" s="259">
        <f t="shared" si="27"/>
        <v>996000</v>
      </c>
      <c r="J44" s="259" t="e">
        <f t="shared" si="27"/>
        <v>#REF!</v>
      </c>
      <c r="K44" s="259" t="e">
        <f t="shared" si="27"/>
        <v>#REF!</v>
      </c>
      <c r="L44" s="259">
        <f>SUM(L45,L63,L69,L75,L79,L85)</f>
        <v>1249900</v>
      </c>
      <c r="M44" s="259">
        <f t="shared" si="27"/>
        <v>1116900</v>
      </c>
      <c r="N44" s="259">
        <f aca="true" t="shared" si="28" ref="N44:O52">+G44/F44*100</f>
        <v>131.2918220669395</v>
      </c>
      <c r="O44" s="280">
        <f t="shared" si="28"/>
        <v>107.77163904235726</v>
      </c>
      <c r="P44" s="280">
        <f>+I44/H44+100</f>
        <v>100.85099111414901</v>
      </c>
      <c r="Q44" s="280">
        <f>+L44/I44*100</f>
        <v>125.49196787148595</v>
      </c>
      <c r="R44" s="35">
        <f>+M44/L44*100</f>
        <v>89.35914873189856</v>
      </c>
    </row>
    <row r="45" spans="1:18" ht="12.75">
      <c r="A45" s="260" t="s">
        <v>144</v>
      </c>
      <c r="B45" s="281"/>
      <c r="C45" s="260" t="s">
        <v>70</v>
      </c>
      <c r="D45" s="262" t="s">
        <v>271</v>
      </c>
      <c r="E45" s="286"/>
      <c r="F45" s="264">
        <f>SUM(F46,)</f>
        <v>488714</v>
      </c>
      <c r="G45" s="264">
        <f aca="true" t="shared" si="29" ref="G45:M45">SUM(G46,)</f>
        <v>541000</v>
      </c>
      <c r="H45" s="264">
        <f t="shared" si="29"/>
        <v>555900</v>
      </c>
      <c r="I45" s="264">
        <f t="shared" si="29"/>
        <v>541000</v>
      </c>
      <c r="J45" s="264" t="e">
        <f t="shared" si="29"/>
        <v>#REF!</v>
      </c>
      <c r="K45" s="264" t="e">
        <f t="shared" si="29"/>
        <v>#REF!</v>
      </c>
      <c r="L45" s="264">
        <f t="shared" si="29"/>
        <v>566900</v>
      </c>
      <c r="M45" s="264">
        <f t="shared" si="29"/>
        <v>583900</v>
      </c>
      <c r="N45" s="264">
        <f t="shared" si="28"/>
        <v>110.6986908498631</v>
      </c>
      <c r="O45" s="283">
        <f t="shared" si="28"/>
        <v>102.75415896487985</v>
      </c>
      <c r="P45" s="283">
        <f>+I45/H45+100</f>
        <v>100.97319661809678</v>
      </c>
      <c r="Q45" s="283">
        <f>+L45/I45*100</f>
        <v>104.78743068391867</v>
      </c>
      <c r="R45" s="33">
        <f>+M45/L45*100</f>
        <v>102.99876521432351</v>
      </c>
    </row>
    <row r="46" spans="1:18" s="2" customFormat="1" ht="12.75">
      <c r="A46" s="265"/>
      <c r="B46" s="268">
        <v>1</v>
      </c>
      <c r="C46" s="265" t="s">
        <v>70</v>
      </c>
      <c r="D46" s="150">
        <v>3</v>
      </c>
      <c r="E46" s="151" t="s">
        <v>3</v>
      </c>
      <c r="F46" s="152">
        <f aca="true" t="shared" si="30" ref="F46:M46">SUM(F47,F51,F57,F59,F61)</f>
        <v>488714</v>
      </c>
      <c r="G46" s="152">
        <f>SUM(G47,G51,G57,G59,G61)</f>
        <v>541000</v>
      </c>
      <c r="H46" s="152">
        <f>SUM(H47,H51,H57,H59,H61)</f>
        <v>555900</v>
      </c>
      <c r="I46" s="152">
        <f t="shared" si="30"/>
        <v>541000</v>
      </c>
      <c r="J46" s="152" t="e">
        <f t="shared" si="30"/>
        <v>#REF!</v>
      </c>
      <c r="K46" s="152" t="e">
        <f t="shared" si="30"/>
        <v>#REF!</v>
      </c>
      <c r="L46" s="152">
        <f>SUM(L47,L51,L57,L59,L61)</f>
        <v>566900</v>
      </c>
      <c r="M46" s="152">
        <f t="shared" si="30"/>
        <v>583900</v>
      </c>
      <c r="N46" s="156">
        <f t="shared" si="28"/>
        <v>110.6986908498631</v>
      </c>
      <c r="O46" s="154">
        <f t="shared" si="28"/>
        <v>102.75415896487985</v>
      </c>
      <c r="P46" s="154">
        <f>+I46/H46+100</f>
        <v>100.97319661809678</v>
      </c>
      <c r="Q46" s="154">
        <f>+L46/I46*100</f>
        <v>104.78743068391867</v>
      </c>
      <c r="R46" s="14">
        <f>+M46/L46*100</f>
        <v>102.99876521432351</v>
      </c>
    </row>
    <row r="47" spans="1:18" s="2" customFormat="1" ht="12.75">
      <c r="A47" s="265"/>
      <c r="B47" s="268"/>
      <c r="C47" s="265" t="s">
        <v>70</v>
      </c>
      <c r="D47" s="150">
        <v>31</v>
      </c>
      <c r="E47" s="151" t="s">
        <v>6</v>
      </c>
      <c r="F47" s="152">
        <f aca="true" t="shared" si="31" ref="F47:M47">SUM(F48,F49,F50)</f>
        <v>284500</v>
      </c>
      <c r="G47" s="152">
        <f t="shared" si="31"/>
        <v>303500</v>
      </c>
      <c r="H47" s="152">
        <f t="shared" si="31"/>
        <v>303000</v>
      </c>
      <c r="I47" s="152">
        <f t="shared" si="31"/>
        <v>303500</v>
      </c>
      <c r="J47" s="152">
        <f t="shared" si="31"/>
        <v>0</v>
      </c>
      <c r="K47" s="152">
        <f t="shared" si="31"/>
        <v>0</v>
      </c>
      <c r="L47" s="152">
        <f t="shared" si="31"/>
        <v>314000</v>
      </c>
      <c r="M47" s="152">
        <f t="shared" si="31"/>
        <v>331000</v>
      </c>
      <c r="N47" s="156">
        <f t="shared" si="28"/>
        <v>106.67838312829525</v>
      </c>
      <c r="O47" s="154">
        <f t="shared" si="28"/>
        <v>99.835255354201</v>
      </c>
      <c r="P47" s="154">
        <f>+I47/H47+100</f>
        <v>101.0016501650165</v>
      </c>
      <c r="Q47" s="154">
        <f>+L47/I47*100</f>
        <v>103.45963756177925</v>
      </c>
      <c r="R47" s="14">
        <f>+M47/L47*100</f>
        <v>105.41401273885351</v>
      </c>
    </row>
    <row r="48" spans="1:18" s="2" customFormat="1" ht="12.75">
      <c r="A48" s="265"/>
      <c r="B48" s="268"/>
      <c r="C48" s="265" t="s">
        <v>70</v>
      </c>
      <c r="D48" s="150">
        <v>311</v>
      </c>
      <c r="E48" s="151" t="s">
        <v>67</v>
      </c>
      <c r="F48" s="157">
        <v>239000</v>
      </c>
      <c r="G48" s="270">
        <v>250000</v>
      </c>
      <c r="H48" s="157">
        <v>252000</v>
      </c>
      <c r="I48" s="157">
        <v>250000</v>
      </c>
      <c r="J48" s="157"/>
      <c r="K48" s="157"/>
      <c r="L48" s="157">
        <v>261000</v>
      </c>
      <c r="M48" s="157">
        <v>271000</v>
      </c>
      <c r="N48" s="156">
        <f t="shared" si="28"/>
        <v>104.60251046025104</v>
      </c>
      <c r="O48" s="154">
        <f t="shared" si="28"/>
        <v>100.8</v>
      </c>
      <c r="P48" s="154">
        <f>+I48/H48+100</f>
        <v>100.9920634920635</v>
      </c>
      <c r="Q48" s="154">
        <f>+L48/I48*100</f>
        <v>104.4</v>
      </c>
      <c r="R48" s="14">
        <f>+M48/L48*100</f>
        <v>103.83141762452108</v>
      </c>
    </row>
    <row r="49" spans="1:18" s="3" customFormat="1" ht="12.75">
      <c r="A49" s="265"/>
      <c r="B49" s="268"/>
      <c r="C49" s="265" t="s">
        <v>70</v>
      </c>
      <c r="D49" s="150">
        <v>312</v>
      </c>
      <c r="E49" s="151" t="s">
        <v>7</v>
      </c>
      <c r="F49" s="157">
        <v>6000</v>
      </c>
      <c r="G49" s="270">
        <v>10000</v>
      </c>
      <c r="H49" s="157">
        <v>10000</v>
      </c>
      <c r="I49" s="157">
        <v>10000</v>
      </c>
      <c r="J49" s="157"/>
      <c r="K49" s="157"/>
      <c r="L49" s="157">
        <v>12000</v>
      </c>
      <c r="M49" s="157">
        <v>15000</v>
      </c>
      <c r="N49" s="156">
        <f t="shared" si="28"/>
        <v>166.66666666666669</v>
      </c>
      <c r="O49" s="154">
        <f t="shared" si="28"/>
        <v>100</v>
      </c>
      <c r="P49" s="154">
        <f aca="true" t="shared" si="32" ref="P49:P56">+I49/H49+100</f>
        <v>101</v>
      </c>
      <c r="Q49" s="154">
        <f aca="true" t="shared" si="33" ref="Q49:Q56">+L49/I49*100</f>
        <v>120</v>
      </c>
      <c r="R49" s="14">
        <f aca="true" t="shared" si="34" ref="R49:R56">+M49/L49*100</f>
        <v>125</v>
      </c>
    </row>
    <row r="50" spans="1:18" s="3" customFormat="1" ht="12.75">
      <c r="A50" s="265"/>
      <c r="B50" s="268"/>
      <c r="C50" s="265" t="s">
        <v>70</v>
      </c>
      <c r="D50" s="150">
        <v>313</v>
      </c>
      <c r="E50" s="151" t="s">
        <v>57</v>
      </c>
      <c r="F50" s="157">
        <v>39500</v>
      </c>
      <c r="G50" s="270">
        <v>43500</v>
      </c>
      <c r="H50" s="157">
        <v>41000</v>
      </c>
      <c r="I50" s="157">
        <v>43500</v>
      </c>
      <c r="J50" s="157"/>
      <c r="K50" s="157"/>
      <c r="L50" s="157">
        <v>41000</v>
      </c>
      <c r="M50" s="157">
        <v>45000</v>
      </c>
      <c r="N50" s="156">
        <f t="shared" si="28"/>
        <v>110.12658227848102</v>
      </c>
      <c r="O50" s="154">
        <f t="shared" si="28"/>
        <v>94.25287356321839</v>
      </c>
      <c r="P50" s="154">
        <f t="shared" si="32"/>
        <v>101.0609756097561</v>
      </c>
      <c r="Q50" s="154">
        <f t="shared" si="33"/>
        <v>94.25287356321839</v>
      </c>
      <c r="R50" s="14">
        <f t="shared" si="34"/>
        <v>109.75609756097562</v>
      </c>
    </row>
    <row r="51" spans="1:18" s="2" customFormat="1" ht="12.75">
      <c r="A51" s="265"/>
      <c r="B51" s="268"/>
      <c r="C51" s="265" t="s">
        <v>70</v>
      </c>
      <c r="D51" s="150">
        <v>32</v>
      </c>
      <c r="E51" s="151" t="s">
        <v>4</v>
      </c>
      <c r="F51" s="152">
        <f aca="true" t="shared" si="35" ref="F51:M51">SUM(F52,F53,F54,F55,F56)</f>
        <v>197371</v>
      </c>
      <c r="G51" s="152">
        <f t="shared" si="35"/>
        <v>224500</v>
      </c>
      <c r="H51" s="152">
        <f t="shared" si="35"/>
        <v>237400</v>
      </c>
      <c r="I51" s="152">
        <f t="shared" si="35"/>
        <v>224500</v>
      </c>
      <c r="J51" s="152">
        <f t="shared" si="35"/>
        <v>0</v>
      </c>
      <c r="K51" s="152">
        <f t="shared" si="35"/>
        <v>0</v>
      </c>
      <c r="L51" s="152">
        <f t="shared" si="35"/>
        <v>237400</v>
      </c>
      <c r="M51" s="152">
        <f t="shared" si="35"/>
        <v>237400</v>
      </c>
      <c r="N51" s="156">
        <f>+G51/F51*100</f>
        <v>113.7451803963095</v>
      </c>
      <c r="O51" s="154">
        <f t="shared" si="28"/>
        <v>105.74610244988864</v>
      </c>
      <c r="P51" s="154">
        <f t="shared" si="32"/>
        <v>100.94566133108677</v>
      </c>
      <c r="Q51" s="154">
        <f t="shared" si="33"/>
        <v>105.74610244988864</v>
      </c>
      <c r="R51" s="14">
        <f t="shared" si="34"/>
        <v>100</v>
      </c>
    </row>
    <row r="52" spans="1:18" s="2" customFormat="1" ht="12.75">
      <c r="A52" s="265"/>
      <c r="B52" s="268"/>
      <c r="C52" s="265" t="s">
        <v>70</v>
      </c>
      <c r="D52" s="150">
        <v>321</v>
      </c>
      <c r="E52" s="151" t="s">
        <v>58</v>
      </c>
      <c r="F52" s="157">
        <v>500</v>
      </c>
      <c r="G52" s="270">
        <v>6000</v>
      </c>
      <c r="H52" s="157">
        <v>15900</v>
      </c>
      <c r="I52" s="157">
        <v>6000</v>
      </c>
      <c r="J52" s="157"/>
      <c r="K52" s="157"/>
      <c r="L52" s="157">
        <v>15900</v>
      </c>
      <c r="M52" s="157">
        <v>15900</v>
      </c>
      <c r="N52" s="156">
        <f>+G52/F52*100</f>
        <v>1200</v>
      </c>
      <c r="O52" s="154">
        <f t="shared" si="28"/>
        <v>265</v>
      </c>
      <c r="P52" s="154">
        <f t="shared" si="32"/>
        <v>100.37735849056604</v>
      </c>
      <c r="Q52" s="154">
        <f t="shared" si="33"/>
        <v>265</v>
      </c>
      <c r="R52" s="14">
        <f t="shared" si="34"/>
        <v>100</v>
      </c>
    </row>
    <row r="53" spans="1:18" s="3" customFormat="1" ht="12.75">
      <c r="A53" s="265"/>
      <c r="B53" s="268"/>
      <c r="C53" s="265" t="s">
        <v>70</v>
      </c>
      <c r="D53" s="150">
        <v>322</v>
      </c>
      <c r="E53" s="151" t="s">
        <v>59</v>
      </c>
      <c r="F53" s="157">
        <v>76697</v>
      </c>
      <c r="G53" s="270">
        <v>84500</v>
      </c>
      <c r="H53" s="157">
        <v>74500</v>
      </c>
      <c r="I53" s="157">
        <v>84500</v>
      </c>
      <c r="J53" s="157"/>
      <c r="K53" s="157"/>
      <c r="L53" s="157">
        <v>74500</v>
      </c>
      <c r="M53" s="157">
        <v>74500</v>
      </c>
      <c r="N53" s="156">
        <f aca="true" t="shared" si="36" ref="N53:O62">+G53/F53*100</f>
        <v>110.17380080055284</v>
      </c>
      <c r="O53" s="154">
        <f t="shared" si="36"/>
        <v>88.16568047337277</v>
      </c>
      <c r="P53" s="154">
        <f t="shared" si="32"/>
        <v>101.13422818791946</v>
      </c>
      <c r="Q53" s="154">
        <f t="shared" si="33"/>
        <v>88.16568047337277</v>
      </c>
      <c r="R53" s="14">
        <f t="shared" si="34"/>
        <v>100</v>
      </c>
    </row>
    <row r="54" spans="1:18" s="3" customFormat="1" ht="12.75">
      <c r="A54" s="265"/>
      <c r="B54" s="268"/>
      <c r="C54" s="265" t="s">
        <v>70</v>
      </c>
      <c r="D54" s="150">
        <v>323</v>
      </c>
      <c r="E54" s="151" t="s">
        <v>55</v>
      </c>
      <c r="F54" s="157">
        <v>102843</v>
      </c>
      <c r="G54" s="270">
        <v>102000</v>
      </c>
      <c r="H54" s="157">
        <v>136000</v>
      </c>
      <c r="I54" s="157">
        <v>102000</v>
      </c>
      <c r="J54" s="157"/>
      <c r="K54" s="157"/>
      <c r="L54" s="157">
        <v>136000</v>
      </c>
      <c r="M54" s="157">
        <v>136000</v>
      </c>
      <c r="N54" s="156">
        <f t="shared" si="36"/>
        <v>99.18030395846095</v>
      </c>
      <c r="O54" s="154">
        <f t="shared" si="36"/>
        <v>133.33333333333331</v>
      </c>
      <c r="P54" s="154">
        <f t="shared" si="32"/>
        <v>100.75</v>
      </c>
      <c r="Q54" s="154">
        <f t="shared" si="33"/>
        <v>133.33333333333331</v>
      </c>
      <c r="R54" s="14">
        <f t="shared" si="34"/>
        <v>100</v>
      </c>
    </row>
    <row r="55" spans="1:18" s="3" customFormat="1" ht="12.75">
      <c r="A55" s="265"/>
      <c r="B55" s="287"/>
      <c r="C55" s="265" t="s">
        <v>70</v>
      </c>
      <c r="D55" s="150">
        <v>324</v>
      </c>
      <c r="E55" s="151" t="s">
        <v>122</v>
      </c>
      <c r="F55" s="157">
        <v>11493</v>
      </c>
      <c r="G55" s="270">
        <v>12000</v>
      </c>
      <c r="H55" s="157">
        <v>1000</v>
      </c>
      <c r="I55" s="157">
        <v>12000</v>
      </c>
      <c r="J55" s="157"/>
      <c r="K55" s="157"/>
      <c r="L55" s="157">
        <v>1000</v>
      </c>
      <c r="M55" s="157">
        <v>1000</v>
      </c>
      <c r="N55" s="156">
        <f t="shared" si="36"/>
        <v>104.41138084051163</v>
      </c>
      <c r="O55" s="154">
        <f t="shared" si="36"/>
        <v>8.333333333333332</v>
      </c>
      <c r="P55" s="154">
        <f t="shared" si="32"/>
        <v>112</v>
      </c>
      <c r="Q55" s="154">
        <f t="shared" si="33"/>
        <v>8.333333333333332</v>
      </c>
      <c r="R55" s="14">
        <f t="shared" si="34"/>
        <v>100</v>
      </c>
    </row>
    <row r="56" spans="1:18" s="3" customFormat="1" ht="12" customHeight="1">
      <c r="A56" s="265"/>
      <c r="B56" s="268"/>
      <c r="C56" s="265" t="s">
        <v>70</v>
      </c>
      <c r="D56" s="288">
        <v>329</v>
      </c>
      <c r="E56" s="289" t="s">
        <v>8</v>
      </c>
      <c r="F56" s="157">
        <v>5838</v>
      </c>
      <c r="G56" s="270">
        <v>20000</v>
      </c>
      <c r="H56" s="157">
        <v>10000</v>
      </c>
      <c r="I56" s="157">
        <v>20000</v>
      </c>
      <c r="J56" s="157"/>
      <c r="K56" s="157"/>
      <c r="L56" s="157">
        <v>10000</v>
      </c>
      <c r="M56" s="157">
        <v>10000</v>
      </c>
      <c r="N56" s="156">
        <f t="shared" si="36"/>
        <v>342.58307639602606</v>
      </c>
      <c r="O56" s="154">
        <f t="shared" si="36"/>
        <v>50</v>
      </c>
      <c r="P56" s="154">
        <f t="shared" si="32"/>
        <v>102</v>
      </c>
      <c r="Q56" s="154">
        <f t="shared" si="33"/>
        <v>50</v>
      </c>
      <c r="R56" s="14">
        <f t="shared" si="34"/>
        <v>100</v>
      </c>
    </row>
    <row r="57" spans="1:18" s="2" customFormat="1" ht="12.75">
      <c r="A57" s="265"/>
      <c r="B57" s="268"/>
      <c r="C57" s="265" t="s">
        <v>70</v>
      </c>
      <c r="D57" s="150">
        <v>34</v>
      </c>
      <c r="E57" s="151" t="s">
        <v>9</v>
      </c>
      <c r="F57" s="152">
        <f>SUM(F58)</f>
        <v>6843</v>
      </c>
      <c r="G57" s="152">
        <f aca="true" t="shared" si="37" ref="G57:M57">SUM(G58)</f>
        <v>13000</v>
      </c>
      <c r="H57" s="152">
        <f t="shared" si="37"/>
        <v>15500</v>
      </c>
      <c r="I57" s="152">
        <f t="shared" si="37"/>
        <v>13000</v>
      </c>
      <c r="J57" s="152">
        <f t="shared" si="37"/>
        <v>0</v>
      </c>
      <c r="K57" s="152">
        <f t="shared" si="37"/>
        <v>0</v>
      </c>
      <c r="L57" s="152">
        <f t="shared" si="37"/>
        <v>15500</v>
      </c>
      <c r="M57" s="152">
        <f t="shared" si="37"/>
        <v>15500</v>
      </c>
      <c r="N57" s="156">
        <f t="shared" si="36"/>
        <v>189.97515709484145</v>
      </c>
      <c r="O57" s="154">
        <f aca="true" t="shared" si="38" ref="O57:O68">+H57/G57*100</f>
        <v>119.23076923076923</v>
      </c>
      <c r="P57" s="154">
        <f aca="true" t="shared" si="39" ref="P57:P62">+I57/H57+100</f>
        <v>100.83870967741936</v>
      </c>
      <c r="Q57" s="154">
        <f aca="true" t="shared" si="40" ref="Q57:Q62">+L57/I57*100</f>
        <v>119.23076923076923</v>
      </c>
      <c r="R57" s="14">
        <f aca="true" t="shared" si="41" ref="R57:R62">+M57/L57*100</f>
        <v>100</v>
      </c>
    </row>
    <row r="58" spans="1:18" s="2" customFormat="1" ht="12.75">
      <c r="A58" s="265"/>
      <c r="B58" s="268"/>
      <c r="C58" s="265" t="s">
        <v>70</v>
      </c>
      <c r="D58" s="150">
        <v>343</v>
      </c>
      <c r="E58" s="151" t="s">
        <v>56</v>
      </c>
      <c r="F58" s="157">
        <v>6843</v>
      </c>
      <c r="G58" s="270">
        <v>13000</v>
      </c>
      <c r="H58" s="157">
        <v>15500</v>
      </c>
      <c r="I58" s="157">
        <v>13000</v>
      </c>
      <c r="J58" s="157"/>
      <c r="K58" s="157"/>
      <c r="L58" s="157">
        <v>15500</v>
      </c>
      <c r="M58" s="157">
        <v>15500</v>
      </c>
      <c r="N58" s="156">
        <f t="shared" si="36"/>
        <v>189.97515709484145</v>
      </c>
      <c r="O58" s="154">
        <f t="shared" si="38"/>
        <v>119.23076923076923</v>
      </c>
      <c r="P58" s="154">
        <f t="shared" si="39"/>
        <v>100.83870967741936</v>
      </c>
      <c r="Q58" s="154">
        <f t="shared" si="40"/>
        <v>119.23076923076923</v>
      </c>
      <c r="R58" s="14">
        <f t="shared" si="41"/>
        <v>100</v>
      </c>
    </row>
    <row r="59" spans="1:18" s="2" customFormat="1" ht="12.75">
      <c r="A59" s="265"/>
      <c r="B59" s="268"/>
      <c r="C59" s="265" t="s">
        <v>70</v>
      </c>
      <c r="D59" s="150">
        <v>36</v>
      </c>
      <c r="E59" s="151" t="s">
        <v>37</v>
      </c>
      <c r="F59" s="152">
        <f>SUM(F60)</f>
        <v>0</v>
      </c>
      <c r="G59" s="152">
        <f aca="true" t="shared" si="42" ref="G59:M59">SUM(G60)</f>
        <v>0</v>
      </c>
      <c r="H59" s="152">
        <f t="shared" si="42"/>
        <v>0</v>
      </c>
      <c r="I59" s="152">
        <f t="shared" si="42"/>
        <v>0</v>
      </c>
      <c r="J59" s="152" t="e">
        <f t="shared" si="42"/>
        <v>#REF!</v>
      </c>
      <c r="K59" s="152" t="e">
        <f t="shared" si="42"/>
        <v>#REF!</v>
      </c>
      <c r="L59" s="152">
        <f t="shared" si="42"/>
        <v>0</v>
      </c>
      <c r="M59" s="152">
        <f t="shared" si="42"/>
        <v>0</v>
      </c>
      <c r="N59" s="156" t="e">
        <f t="shared" si="36"/>
        <v>#DIV/0!</v>
      </c>
      <c r="O59" s="154" t="e">
        <f t="shared" si="38"/>
        <v>#DIV/0!</v>
      </c>
      <c r="P59" s="154" t="e">
        <f t="shared" si="39"/>
        <v>#DIV/0!</v>
      </c>
      <c r="Q59" s="154" t="e">
        <f t="shared" si="40"/>
        <v>#DIV/0!</v>
      </c>
      <c r="R59" s="14" t="e">
        <f t="shared" si="41"/>
        <v>#DIV/0!</v>
      </c>
    </row>
    <row r="60" spans="1:18" s="2" customFormat="1" ht="12.75">
      <c r="A60" s="265"/>
      <c r="B60" s="268"/>
      <c r="C60" s="265" t="s">
        <v>70</v>
      </c>
      <c r="D60" s="150">
        <v>363</v>
      </c>
      <c r="E60" s="151" t="s">
        <v>37</v>
      </c>
      <c r="F60" s="157">
        <v>0</v>
      </c>
      <c r="G60" s="270">
        <v>0</v>
      </c>
      <c r="H60" s="157">
        <v>0</v>
      </c>
      <c r="I60" s="157">
        <v>0</v>
      </c>
      <c r="J60" s="157" t="e">
        <f>SUM(#REF!)</f>
        <v>#REF!</v>
      </c>
      <c r="K60" s="157" t="e">
        <f>SUM(#REF!)</f>
        <v>#REF!</v>
      </c>
      <c r="L60" s="157">
        <v>0</v>
      </c>
      <c r="M60" s="157">
        <v>0</v>
      </c>
      <c r="N60" s="156" t="e">
        <f t="shared" si="36"/>
        <v>#DIV/0!</v>
      </c>
      <c r="O60" s="154" t="e">
        <f t="shared" si="38"/>
        <v>#DIV/0!</v>
      </c>
      <c r="P60" s="154" t="e">
        <f t="shared" si="39"/>
        <v>#DIV/0!</v>
      </c>
      <c r="Q60" s="154" t="e">
        <f t="shared" si="40"/>
        <v>#DIV/0!</v>
      </c>
      <c r="R60" s="14" t="e">
        <f t="shared" si="41"/>
        <v>#DIV/0!</v>
      </c>
    </row>
    <row r="61" spans="1:18" s="2" customFormat="1" ht="12.75">
      <c r="A61" s="265"/>
      <c r="B61" s="268"/>
      <c r="C61" s="265" t="s">
        <v>70</v>
      </c>
      <c r="D61" s="150">
        <v>38</v>
      </c>
      <c r="E61" s="151" t="s">
        <v>123</v>
      </c>
      <c r="F61" s="152">
        <f>SUM(F62)</f>
        <v>0</v>
      </c>
      <c r="G61" s="152">
        <f aca="true" t="shared" si="43" ref="G61:M61">SUM(G62)</f>
        <v>0</v>
      </c>
      <c r="H61" s="152">
        <f t="shared" si="43"/>
        <v>0</v>
      </c>
      <c r="I61" s="152">
        <f t="shared" si="43"/>
        <v>0</v>
      </c>
      <c r="J61" s="152" t="e">
        <f t="shared" si="43"/>
        <v>#REF!</v>
      </c>
      <c r="K61" s="152" t="e">
        <f t="shared" si="43"/>
        <v>#REF!</v>
      </c>
      <c r="L61" s="152">
        <f t="shared" si="43"/>
        <v>0</v>
      </c>
      <c r="M61" s="152">
        <f t="shared" si="43"/>
        <v>0</v>
      </c>
      <c r="N61" s="156" t="e">
        <f t="shared" si="36"/>
        <v>#DIV/0!</v>
      </c>
      <c r="O61" s="154" t="e">
        <f t="shared" si="38"/>
        <v>#DIV/0!</v>
      </c>
      <c r="P61" s="154" t="e">
        <f t="shared" si="39"/>
        <v>#DIV/0!</v>
      </c>
      <c r="Q61" s="154" t="e">
        <f t="shared" si="40"/>
        <v>#DIV/0!</v>
      </c>
      <c r="R61" s="14" t="e">
        <f t="shared" si="41"/>
        <v>#DIV/0!</v>
      </c>
    </row>
    <row r="62" spans="1:18" s="2" customFormat="1" ht="12.75">
      <c r="A62" s="265"/>
      <c r="B62" s="268"/>
      <c r="C62" s="265" t="s">
        <v>70</v>
      </c>
      <c r="D62" s="150">
        <v>383</v>
      </c>
      <c r="E62" s="151" t="s">
        <v>124</v>
      </c>
      <c r="F62" s="157">
        <v>0</v>
      </c>
      <c r="G62" s="270">
        <v>0</v>
      </c>
      <c r="H62" s="157">
        <v>0</v>
      </c>
      <c r="I62" s="157">
        <v>0</v>
      </c>
      <c r="J62" s="157" t="e">
        <f>SUM(#REF!)</f>
        <v>#REF!</v>
      </c>
      <c r="K62" s="157" t="e">
        <f>SUM(#REF!)</f>
        <v>#REF!</v>
      </c>
      <c r="L62" s="157">
        <v>0</v>
      </c>
      <c r="M62" s="157">
        <v>0</v>
      </c>
      <c r="N62" s="156" t="e">
        <f t="shared" si="36"/>
        <v>#DIV/0!</v>
      </c>
      <c r="O62" s="154" t="e">
        <f t="shared" si="38"/>
        <v>#DIV/0!</v>
      </c>
      <c r="P62" s="154" t="e">
        <f t="shared" si="39"/>
        <v>#DIV/0!</v>
      </c>
      <c r="Q62" s="154" t="e">
        <f t="shared" si="40"/>
        <v>#DIV/0!</v>
      </c>
      <c r="R62" s="14" t="e">
        <f t="shared" si="41"/>
        <v>#DIV/0!</v>
      </c>
    </row>
    <row r="63" spans="1:23" s="6" customFormat="1" ht="12.75" customHeight="1">
      <c r="A63" s="271" t="s">
        <v>145</v>
      </c>
      <c r="B63" s="290"/>
      <c r="C63" s="271" t="s">
        <v>73</v>
      </c>
      <c r="D63" s="291" t="s">
        <v>269</v>
      </c>
      <c r="E63" s="292" t="s">
        <v>26</v>
      </c>
      <c r="F63" s="283">
        <f aca="true" t="shared" si="44" ref="F63:I64">SUM(F64)</f>
        <v>71405</v>
      </c>
      <c r="G63" s="283">
        <f t="shared" si="44"/>
        <v>90000</v>
      </c>
      <c r="H63" s="283">
        <f>SUM(H64)</f>
        <v>191500</v>
      </c>
      <c r="I63" s="283">
        <f t="shared" si="44"/>
        <v>0</v>
      </c>
      <c r="J63" s="293"/>
      <c r="K63" s="293"/>
      <c r="L63" s="283">
        <f>SUM(L64)</f>
        <v>260000</v>
      </c>
      <c r="M63" s="283">
        <f>SUM(M64)</f>
        <v>100000</v>
      </c>
      <c r="N63" s="264">
        <f>+G63/F63*100</f>
        <v>126.04159372592956</v>
      </c>
      <c r="O63" s="283">
        <f t="shared" si="38"/>
        <v>212.77777777777777</v>
      </c>
      <c r="P63" s="283">
        <f aca="true" t="shared" si="45" ref="P63:P68">+I63/H63+100</f>
        <v>100</v>
      </c>
      <c r="Q63" s="283" t="e">
        <f aca="true" t="shared" si="46" ref="Q63:Q68">+L63/I63*100</f>
        <v>#DIV/0!</v>
      </c>
      <c r="R63" s="33">
        <f aca="true" t="shared" si="47" ref="R63:R68">+M63/L63*100</f>
        <v>38.46153846153847</v>
      </c>
      <c r="S63" s="7"/>
      <c r="T63" s="7"/>
      <c r="U63" s="7"/>
      <c r="V63" s="7"/>
      <c r="W63" s="7"/>
    </row>
    <row r="64" spans="1:18" s="3" customFormat="1" ht="12.75">
      <c r="A64" s="265"/>
      <c r="B64" s="268">
        <v>3</v>
      </c>
      <c r="C64" s="294" t="s">
        <v>73</v>
      </c>
      <c r="D64" s="150">
        <v>3</v>
      </c>
      <c r="E64" s="151" t="s">
        <v>3</v>
      </c>
      <c r="F64" s="152">
        <f t="shared" si="44"/>
        <v>71405</v>
      </c>
      <c r="G64" s="152">
        <f t="shared" si="44"/>
        <v>90000</v>
      </c>
      <c r="H64" s="152">
        <f>SUM(H65)</f>
        <v>191500</v>
      </c>
      <c r="I64" s="152">
        <f t="shared" si="44"/>
        <v>0</v>
      </c>
      <c r="J64" s="173"/>
      <c r="K64" s="173"/>
      <c r="L64" s="152">
        <f>SUM(L65)</f>
        <v>260000</v>
      </c>
      <c r="M64" s="152">
        <f>SUM(M65)</f>
        <v>100000</v>
      </c>
      <c r="N64" s="156">
        <f>+G64/F64*100</f>
        <v>126.04159372592956</v>
      </c>
      <c r="O64" s="154">
        <f t="shared" si="38"/>
        <v>212.77777777777777</v>
      </c>
      <c r="P64" s="154">
        <f t="shared" si="45"/>
        <v>100</v>
      </c>
      <c r="Q64" s="154" t="e">
        <f t="shared" si="46"/>
        <v>#DIV/0!</v>
      </c>
      <c r="R64" s="14">
        <f t="shared" si="47"/>
        <v>38.46153846153847</v>
      </c>
    </row>
    <row r="65" spans="1:18" s="3" customFormat="1" ht="12.75">
      <c r="A65" s="265"/>
      <c r="B65" s="268"/>
      <c r="C65" s="294" t="s">
        <v>73</v>
      </c>
      <c r="D65" s="150">
        <v>32</v>
      </c>
      <c r="E65" s="151" t="s">
        <v>4</v>
      </c>
      <c r="F65" s="152">
        <f aca="true" t="shared" si="48" ref="F65:M65">SUM(F66,F67,F68)</f>
        <v>71405</v>
      </c>
      <c r="G65" s="152">
        <f t="shared" si="48"/>
        <v>90000</v>
      </c>
      <c r="H65" s="152">
        <f t="shared" si="48"/>
        <v>191500</v>
      </c>
      <c r="I65" s="152">
        <f t="shared" si="48"/>
        <v>0</v>
      </c>
      <c r="J65" s="152">
        <f t="shared" si="48"/>
        <v>0</v>
      </c>
      <c r="K65" s="152">
        <f t="shared" si="48"/>
        <v>0</v>
      </c>
      <c r="L65" s="152">
        <f t="shared" si="48"/>
        <v>260000</v>
      </c>
      <c r="M65" s="152">
        <f t="shared" si="48"/>
        <v>100000</v>
      </c>
      <c r="N65" s="156">
        <f aca="true" t="shared" si="49" ref="N65:O109">+G65/F65*100</f>
        <v>126.04159372592956</v>
      </c>
      <c r="O65" s="154">
        <f t="shared" si="38"/>
        <v>212.77777777777777</v>
      </c>
      <c r="P65" s="154">
        <f t="shared" si="45"/>
        <v>100</v>
      </c>
      <c r="Q65" s="154" t="e">
        <f t="shared" si="46"/>
        <v>#DIV/0!</v>
      </c>
      <c r="R65" s="14">
        <f t="shared" si="47"/>
        <v>38.46153846153847</v>
      </c>
    </row>
    <row r="66" spans="1:18" s="3" customFormat="1" ht="12.75">
      <c r="A66" s="265"/>
      <c r="B66" s="268"/>
      <c r="C66" s="294" t="s">
        <v>73</v>
      </c>
      <c r="D66" s="150">
        <v>322</v>
      </c>
      <c r="E66" s="151" t="s">
        <v>59</v>
      </c>
      <c r="F66" s="157"/>
      <c r="G66" s="270"/>
      <c r="H66" s="157">
        <v>5000</v>
      </c>
      <c r="I66" s="157"/>
      <c r="J66" s="157"/>
      <c r="K66" s="157"/>
      <c r="L66" s="157">
        <v>10000</v>
      </c>
      <c r="M66" s="157"/>
      <c r="N66" s="156" t="e">
        <f t="shared" si="49"/>
        <v>#DIV/0!</v>
      </c>
      <c r="O66" s="154" t="e">
        <f t="shared" si="38"/>
        <v>#DIV/0!</v>
      </c>
      <c r="P66" s="154">
        <f t="shared" si="45"/>
        <v>100</v>
      </c>
      <c r="Q66" s="154" t="e">
        <f t="shared" si="46"/>
        <v>#DIV/0!</v>
      </c>
      <c r="R66" s="14">
        <f t="shared" si="47"/>
        <v>0</v>
      </c>
    </row>
    <row r="67" spans="1:18" s="3" customFormat="1" ht="12.75">
      <c r="A67" s="265"/>
      <c r="B67" s="268"/>
      <c r="C67" s="294" t="s">
        <v>73</v>
      </c>
      <c r="D67" s="150">
        <v>323</v>
      </c>
      <c r="E67" s="151" t="s">
        <v>55</v>
      </c>
      <c r="F67" s="157"/>
      <c r="G67" s="270"/>
      <c r="H67" s="157">
        <v>22000</v>
      </c>
      <c r="I67" s="157"/>
      <c r="J67" s="157"/>
      <c r="K67" s="157"/>
      <c r="L67" s="157">
        <v>10000</v>
      </c>
      <c r="M67" s="157"/>
      <c r="N67" s="156" t="e">
        <f t="shared" si="49"/>
        <v>#DIV/0!</v>
      </c>
      <c r="O67" s="154" t="e">
        <f t="shared" si="38"/>
        <v>#DIV/0!</v>
      </c>
      <c r="P67" s="154">
        <f t="shared" si="45"/>
        <v>100</v>
      </c>
      <c r="Q67" s="154" t="e">
        <f t="shared" si="46"/>
        <v>#DIV/0!</v>
      </c>
      <c r="R67" s="14">
        <f t="shared" si="47"/>
        <v>0</v>
      </c>
    </row>
    <row r="68" spans="1:18" s="3" customFormat="1" ht="12.75">
      <c r="A68" s="265"/>
      <c r="B68" s="268"/>
      <c r="C68" s="294" t="s">
        <v>73</v>
      </c>
      <c r="D68" s="150">
        <v>329</v>
      </c>
      <c r="E68" s="151" t="s">
        <v>8</v>
      </c>
      <c r="F68" s="157">
        <v>71405</v>
      </c>
      <c r="G68" s="270">
        <v>90000</v>
      </c>
      <c r="H68" s="157">
        <v>164500</v>
      </c>
      <c r="I68" s="157"/>
      <c r="J68" s="157"/>
      <c r="K68" s="157"/>
      <c r="L68" s="157">
        <v>240000</v>
      </c>
      <c r="M68" s="157">
        <v>100000</v>
      </c>
      <c r="N68" s="156">
        <f t="shared" si="49"/>
        <v>126.04159372592956</v>
      </c>
      <c r="O68" s="154">
        <f t="shared" si="38"/>
        <v>182.77777777777777</v>
      </c>
      <c r="P68" s="154">
        <f t="shared" si="45"/>
        <v>100</v>
      </c>
      <c r="Q68" s="154" t="e">
        <f t="shared" si="46"/>
        <v>#DIV/0!</v>
      </c>
      <c r="R68" s="14">
        <f t="shared" si="47"/>
        <v>41.66666666666667</v>
      </c>
    </row>
    <row r="69" spans="1:18" ht="12.75">
      <c r="A69" s="260" t="s">
        <v>146</v>
      </c>
      <c r="B69" s="281"/>
      <c r="C69" s="295" t="s">
        <v>70</v>
      </c>
      <c r="D69" s="296" t="s">
        <v>274</v>
      </c>
      <c r="E69" s="262" t="s">
        <v>27</v>
      </c>
      <c r="F69" s="264">
        <f aca="true" t="shared" si="50" ref="F69:I70">SUM(F70)</f>
        <v>213378</v>
      </c>
      <c r="G69" s="264">
        <f t="shared" si="50"/>
        <v>355000</v>
      </c>
      <c r="H69" s="264">
        <f>SUM(H70)</f>
        <v>338000</v>
      </c>
      <c r="I69" s="264">
        <f t="shared" si="50"/>
        <v>355000</v>
      </c>
      <c r="J69" s="264">
        <v>395750</v>
      </c>
      <c r="K69" s="264">
        <v>295200</v>
      </c>
      <c r="L69" s="264">
        <f>SUM(L70)</f>
        <v>338000</v>
      </c>
      <c r="M69" s="264">
        <f>SUM(M70)</f>
        <v>338000</v>
      </c>
      <c r="N69" s="264">
        <f t="shared" si="49"/>
        <v>166.3714159847782</v>
      </c>
      <c r="O69" s="283">
        <f t="shared" si="49"/>
        <v>95.2112676056338</v>
      </c>
      <c r="P69" s="283">
        <f aca="true" t="shared" si="51" ref="P69:P114">+I69/H69+100</f>
        <v>101.05029585798816</v>
      </c>
      <c r="Q69" s="283">
        <f aca="true" t="shared" si="52" ref="Q69:Q114">+L69/I69*100</f>
        <v>95.2112676056338</v>
      </c>
      <c r="R69" s="33">
        <f aca="true" t="shared" si="53" ref="R69:R114">+M69/L69*100</f>
        <v>100</v>
      </c>
    </row>
    <row r="70" spans="1:18" s="2" customFormat="1" ht="12.75">
      <c r="A70" s="265"/>
      <c r="B70" s="268">
        <v>3</v>
      </c>
      <c r="C70" s="265" t="s">
        <v>70</v>
      </c>
      <c r="D70" s="150">
        <v>3</v>
      </c>
      <c r="E70" s="151" t="s">
        <v>3</v>
      </c>
      <c r="F70" s="152">
        <f t="shared" si="50"/>
        <v>213378</v>
      </c>
      <c r="G70" s="152">
        <f t="shared" si="50"/>
        <v>355000</v>
      </c>
      <c r="H70" s="152">
        <f>SUM(H71)</f>
        <v>338000</v>
      </c>
      <c r="I70" s="152">
        <f t="shared" si="50"/>
        <v>355000</v>
      </c>
      <c r="J70" s="154">
        <v>395750</v>
      </c>
      <c r="K70" s="154">
        <v>295200</v>
      </c>
      <c r="L70" s="152">
        <f>SUM(L71)</f>
        <v>338000</v>
      </c>
      <c r="M70" s="152">
        <f>SUM(M71)</f>
        <v>338000</v>
      </c>
      <c r="N70" s="156">
        <f t="shared" si="49"/>
        <v>166.3714159847782</v>
      </c>
      <c r="O70" s="154">
        <f t="shared" si="49"/>
        <v>95.2112676056338</v>
      </c>
      <c r="P70" s="154">
        <f t="shared" si="51"/>
        <v>101.05029585798816</v>
      </c>
      <c r="Q70" s="154">
        <f t="shared" si="52"/>
        <v>95.2112676056338</v>
      </c>
      <c r="R70" s="14">
        <f t="shared" si="53"/>
        <v>100</v>
      </c>
    </row>
    <row r="71" spans="1:18" s="2" customFormat="1" ht="12.75">
      <c r="A71" s="265"/>
      <c r="B71" s="268"/>
      <c r="C71" s="265" t="s">
        <v>70</v>
      </c>
      <c r="D71" s="150">
        <v>32</v>
      </c>
      <c r="E71" s="151" t="s">
        <v>4</v>
      </c>
      <c r="F71" s="152">
        <f aca="true" t="shared" si="54" ref="F71:M71">SUM(F72,F73,F74)</f>
        <v>213378</v>
      </c>
      <c r="G71" s="152">
        <f t="shared" si="54"/>
        <v>355000</v>
      </c>
      <c r="H71" s="152">
        <f t="shared" si="54"/>
        <v>338000</v>
      </c>
      <c r="I71" s="152">
        <f t="shared" si="54"/>
        <v>355000</v>
      </c>
      <c r="J71" s="152">
        <f t="shared" si="54"/>
        <v>0</v>
      </c>
      <c r="K71" s="152">
        <f t="shared" si="54"/>
        <v>0</v>
      </c>
      <c r="L71" s="152">
        <f t="shared" si="54"/>
        <v>338000</v>
      </c>
      <c r="M71" s="152">
        <f t="shared" si="54"/>
        <v>338000</v>
      </c>
      <c r="N71" s="156">
        <f t="shared" si="49"/>
        <v>166.3714159847782</v>
      </c>
      <c r="O71" s="154">
        <f t="shared" si="49"/>
        <v>95.2112676056338</v>
      </c>
      <c r="P71" s="154">
        <f t="shared" si="51"/>
        <v>101.05029585798816</v>
      </c>
      <c r="Q71" s="154">
        <f t="shared" si="52"/>
        <v>95.2112676056338</v>
      </c>
      <c r="R71" s="14">
        <f t="shared" si="53"/>
        <v>100</v>
      </c>
    </row>
    <row r="72" spans="1:18" s="2" customFormat="1" ht="12.75">
      <c r="A72" s="265"/>
      <c r="B72" s="268"/>
      <c r="C72" s="265" t="s">
        <v>70</v>
      </c>
      <c r="D72" s="150">
        <v>322</v>
      </c>
      <c r="E72" s="151" t="s">
        <v>59</v>
      </c>
      <c r="F72" s="157">
        <v>44015</v>
      </c>
      <c r="G72" s="270">
        <v>110000</v>
      </c>
      <c r="H72" s="157">
        <v>120000</v>
      </c>
      <c r="I72" s="157">
        <v>110000</v>
      </c>
      <c r="J72" s="157"/>
      <c r="K72" s="157"/>
      <c r="L72" s="157">
        <v>120000</v>
      </c>
      <c r="M72" s="157">
        <v>120000</v>
      </c>
      <c r="N72" s="156">
        <f t="shared" si="49"/>
        <v>249.91480177212316</v>
      </c>
      <c r="O72" s="154">
        <f t="shared" si="49"/>
        <v>109.09090909090908</v>
      </c>
      <c r="P72" s="154">
        <f t="shared" si="51"/>
        <v>100.91666666666667</v>
      </c>
      <c r="Q72" s="154">
        <f t="shared" si="52"/>
        <v>109.09090909090908</v>
      </c>
      <c r="R72" s="14">
        <f t="shared" si="53"/>
        <v>100</v>
      </c>
    </row>
    <row r="73" spans="1:18" s="3" customFormat="1" ht="12.75">
      <c r="A73" s="265"/>
      <c r="B73" s="268"/>
      <c r="C73" s="265" t="s">
        <v>70</v>
      </c>
      <c r="D73" s="150">
        <v>323</v>
      </c>
      <c r="E73" s="151" t="s">
        <v>55</v>
      </c>
      <c r="F73" s="157">
        <v>154672</v>
      </c>
      <c r="G73" s="270">
        <v>230000</v>
      </c>
      <c r="H73" s="157">
        <v>208000</v>
      </c>
      <c r="I73" s="157">
        <v>230000</v>
      </c>
      <c r="J73" s="157"/>
      <c r="K73" s="157"/>
      <c r="L73" s="157">
        <v>208000</v>
      </c>
      <c r="M73" s="157">
        <v>208000</v>
      </c>
      <c r="N73" s="156">
        <f t="shared" si="49"/>
        <v>148.70176890452055</v>
      </c>
      <c r="O73" s="154">
        <f t="shared" si="49"/>
        <v>90.43478260869566</v>
      </c>
      <c r="P73" s="154">
        <f t="shared" si="51"/>
        <v>101.10576923076923</v>
      </c>
      <c r="Q73" s="154">
        <f t="shared" si="52"/>
        <v>90.43478260869566</v>
      </c>
      <c r="R73" s="14">
        <f t="shared" si="53"/>
        <v>100</v>
      </c>
    </row>
    <row r="74" spans="1:18" s="3" customFormat="1" ht="12.75">
      <c r="A74" s="265"/>
      <c r="B74" s="268"/>
      <c r="C74" s="265" t="s">
        <v>70</v>
      </c>
      <c r="D74" s="150">
        <v>329</v>
      </c>
      <c r="E74" s="151" t="s">
        <v>8</v>
      </c>
      <c r="F74" s="157">
        <v>14691</v>
      </c>
      <c r="G74" s="270">
        <v>15000</v>
      </c>
      <c r="H74" s="157">
        <v>10000</v>
      </c>
      <c r="I74" s="157">
        <v>15000</v>
      </c>
      <c r="J74" s="157"/>
      <c r="K74" s="157"/>
      <c r="L74" s="157">
        <v>10000</v>
      </c>
      <c r="M74" s="157">
        <v>10000</v>
      </c>
      <c r="N74" s="156"/>
      <c r="O74" s="154"/>
      <c r="P74" s="154"/>
      <c r="Q74" s="154"/>
      <c r="R74" s="14"/>
    </row>
    <row r="75" spans="1:18" ht="12.75">
      <c r="A75" s="260" t="s">
        <v>147</v>
      </c>
      <c r="B75" s="281"/>
      <c r="C75" s="295" t="s">
        <v>70</v>
      </c>
      <c r="D75" s="296" t="s">
        <v>275</v>
      </c>
      <c r="E75" s="262"/>
      <c r="F75" s="264">
        <f aca="true" t="shared" si="55" ref="F75:M77">SUM(F76)</f>
        <v>0</v>
      </c>
      <c r="G75" s="264">
        <f t="shared" si="55"/>
        <v>10000</v>
      </c>
      <c r="H75" s="264">
        <f>SUM(H76)</f>
        <v>10000</v>
      </c>
      <c r="I75" s="264">
        <f t="shared" si="55"/>
        <v>10000</v>
      </c>
      <c r="J75" s="264">
        <v>330750</v>
      </c>
      <c r="K75" s="264">
        <v>180000</v>
      </c>
      <c r="L75" s="264">
        <f>SUM(L76)</f>
        <v>10000</v>
      </c>
      <c r="M75" s="264">
        <f>SUM(M76)</f>
        <v>10000</v>
      </c>
      <c r="N75" s="264" t="e">
        <f t="shared" si="49"/>
        <v>#DIV/0!</v>
      </c>
      <c r="O75" s="283">
        <f t="shared" si="49"/>
        <v>100</v>
      </c>
      <c r="P75" s="283">
        <f t="shared" si="51"/>
        <v>101</v>
      </c>
      <c r="Q75" s="283">
        <f t="shared" si="52"/>
        <v>100</v>
      </c>
      <c r="R75" s="33">
        <f t="shared" si="53"/>
        <v>100</v>
      </c>
    </row>
    <row r="76" spans="1:18" s="2" customFormat="1" ht="12.75">
      <c r="A76" s="265"/>
      <c r="B76" s="268">
        <v>1</v>
      </c>
      <c r="C76" s="265" t="s">
        <v>70</v>
      </c>
      <c r="D76" s="150">
        <v>3</v>
      </c>
      <c r="E76" s="151" t="s">
        <v>3</v>
      </c>
      <c r="F76" s="152">
        <f t="shared" si="55"/>
        <v>0</v>
      </c>
      <c r="G76" s="152">
        <f t="shared" si="55"/>
        <v>10000</v>
      </c>
      <c r="H76" s="152">
        <f>SUM(H77)</f>
        <v>10000</v>
      </c>
      <c r="I76" s="152">
        <f t="shared" si="55"/>
        <v>10000</v>
      </c>
      <c r="J76" s="154">
        <v>330750</v>
      </c>
      <c r="K76" s="154">
        <v>180000</v>
      </c>
      <c r="L76" s="152">
        <f>SUM(L77)</f>
        <v>10000</v>
      </c>
      <c r="M76" s="152">
        <f>SUM(M77)</f>
        <v>10000</v>
      </c>
      <c r="N76" s="156" t="e">
        <f t="shared" si="49"/>
        <v>#DIV/0!</v>
      </c>
      <c r="O76" s="154">
        <f t="shared" si="49"/>
        <v>100</v>
      </c>
      <c r="P76" s="154">
        <f t="shared" si="51"/>
        <v>101</v>
      </c>
      <c r="Q76" s="154">
        <f t="shared" si="52"/>
        <v>100</v>
      </c>
      <c r="R76" s="14">
        <f t="shared" si="53"/>
        <v>100</v>
      </c>
    </row>
    <row r="77" spans="1:18" s="2" customFormat="1" ht="12.75">
      <c r="A77" s="265"/>
      <c r="B77" s="268"/>
      <c r="C77" s="265" t="s">
        <v>70</v>
      </c>
      <c r="D77" s="150">
        <v>38</v>
      </c>
      <c r="E77" s="151" t="s">
        <v>5</v>
      </c>
      <c r="F77" s="152">
        <f>SUM(F78)</f>
        <v>0</v>
      </c>
      <c r="G77" s="152">
        <f t="shared" si="55"/>
        <v>10000</v>
      </c>
      <c r="H77" s="152">
        <f t="shared" si="55"/>
        <v>10000</v>
      </c>
      <c r="I77" s="152">
        <f t="shared" si="55"/>
        <v>10000</v>
      </c>
      <c r="J77" s="152">
        <f t="shared" si="55"/>
        <v>0</v>
      </c>
      <c r="K77" s="152">
        <f t="shared" si="55"/>
        <v>0</v>
      </c>
      <c r="L77" s="152">
        <f t="shared" si="55"/>
        <v>10000</v>
      </c>
      <c r="M77" s="152">
        <f t="shared" si="55"/>
        <v>10000</v>
      </c>
      <c r="N77" s="156" t="e">
        <f t="shared" si="49"/>
        <v>#DIV/0!</v>
      </c>
      <c r="O77" s="154">
        <f t="shared" si="49"/>
        <v>100</v>
      </c>
      <c r="P77" s="154">
        <f t="shared" si="51"/>
        <v>101</v>
      </c>
      <c r="Q77" s="154">
        <f t="shared" si="52"/>
        <v>100</v>
      </c>
      <c r="R77" s="14">
        <f t="shared" si="53"/>
        <v>100</v>
      </c>
    </row>
    <row r="78" spans="1:18" s="2" customFormat="1" ht="12.75">
      <c r="A78" s="265"/>
      <c r="B78" s="268"/>
      <c r="C78" s="265" t="s">
        <v>70</v>
      </c>
      <c r="D78" s="150">
        <v>385</v>
      </c>
      <c r="E78" s="151" t="s">
        <v>60</v>
      </c>
      <c r="F78" s="157">
        <v>0</v>
      </c>
      <c r="G78" s="270">
        <v>10000</v>
      </c>
      <c r="H78" s="157">
        <v>10000</v>
      </c>
      <c r="I78" s="157">
        <v>10000</v>
      </c>
      <c r="J78" s="157"/>
      <c r="K78" s="157"/>
      <c r="L78" s="157">
        <v>10000</v>
      </c>
      <c r="M78" s="157">
        <v>10000</v>
      </c>
      <c r="N78" s="156" t="e">
        <f t="shared" si="49"/>
        <v>#DIV/0!</v>
      </c>
      <c r="O78" s="154">
        <f t="shared" si="49"/>
        <v>100</v>
      </c>
      <c r="P78" s="154">
        <f t="shared" si="51"/>
        <v>101</v>
      </c>
      <c r="Q78" s="154">
        <f t="shared" si="52"/>
        <v>100</v>
      </c>
      <c r="R78" s="14">
        <f t="shared" si="53"/>
        <v>100</v>
      </c>
    </row>
    <row r="79" spans="1:18" ht="21">
      <c r="A79" s="260" t="s">
        <v>148</v>
      </c>
      <c r="B79" s="281"/>
      <c r="C79" s="295" t="s">
        <v>70</v>
      </c>
      <c r="D79" s="273" t="s">
        <v>277</v>
      </c>
      <c r="E79" s="296" t="s">
        <v>276</v>
      </c>
      <c r="F79" s="264">
        <f aca="true" t="shared" si="56" ref="F79:I80">SUM(F80)</f>
        <v>45668</v>
      </c>
      <c r="G79" s="264">
        <f t="shared" si="56"/>
        <v>90000</v>
      </c>
      <c r="H79" s="264">
        <f>SUM(H80)</f>
        <v>55000</v>
      </c>
      <c r="I79" s="264">
        <f t="shared" si="56"/>
        <v>90000</v>
      </c>
      <c r="J79" s="264">
        <v>52500</v>
      </c>
      <c r="K79" s="264">
        <v>158400</v>
      </c>
      <c r="L79" s="264">
        <f>SUM(L80)</f>
        <v>55000</v>
      </c>
      <c r="M79" s="264">
        <f>SUM(M80)</f>
        <v>65000</v>
      </c>
      <c r="N79" s="264">
        <f t="shared" si="49"/>
        <v>197.07453796969432</v>
      </c>
      <c r="O79" s="283">
        <f t="shared" si="49"/>
        <v>61.111111111111114</v>
      </c>
      <c r="P79" s="283">
        <f t="shared" si="51"/>
        <v>101.63636363636364</v>
      </c>
      <c r="Q79" s="283">
        <f t="shared" si="52"/>
        <v>61.111111111111114</v>
      </c>
      <c r="R79" s="33">
        <f t="shared" si="53"/>
        <v>118.18181818181819</v>
      </c>
    </row>
    <row r="80" spans="1:18" s="2" customFormat="1" ht="12.75">
      <c r="A80" s="265"/>
      <c r="B80" s="268">
        <v>6</v>
      </c>
      <c r="C80" s="265" t="s">
        <v>70</v>
      </c>
      <c r="D80" s="150">
        <v>4</v>
      </c>
      <c r="E80" s="151" t="s">
        <v>11</v>
      </c>
      <c r="F80" s="152">
        <f t="shared" si="56"/>
        <v>45668</v>
      </c>
      <c r="G80" s="193">
        <f t="shared" si="56"/>
        <v>90000</v>
      </c>
      <c r="H80" s="152">
        <f>SUM(H81)</f>
        <v>55000</v>
      </c>
      <c r="I80" s="152">
        <f t="shared" si="56"/>
        <v>90000</v>
      </c>
      <c r="J80" s="154">
        <v>52500</v>
      </c>
      <c r="K80" s="154">
        <v>158400</v>
      </c>
      <c r="L80" s="152">
        <f>SUM(L81)</f>
        <v>55000</v>
      </c>
      <c r="M80" s="152">
        <f>SUM(M81)</f>
        <v>65000</v>
      </c>
      <c r="N80" s="156">
        <f t="shared" si="49"/>
        <v>197.07453796969432</v>
      </c>
      <c r="O80" s="154">
        <f t="shared" si="49"/>
        <v>61.111111111111114</v>
      </c>
      <c r="P80" s="154">
        <f t="shared" si="51"/>
        <v>101.63636363636364</v>
      </c>
      <c r="Q80" s="154">
        <f t="shared" si="52"/>
        <v>61.111111111111114</v>
      </c>
      <c r="R80" s="14">
        <f t="shared" si="53"/>
        <v>118.18181818181819</v>
      </c>
    </row>
    <row r="81" spans="1:18" s="2" customFormat="1" ht="21">
      <c r="A81" s="265"/>
      <c r="B81" s="268"/>
      <c r="C81" s="265" t="s">
        <v>70</v>
      </c>
      <c r="D81" s="150">
        <v>42</v>
      </c>
      <c r="E81" s="151" t="s">
        <v>12</v>
      </c>
      <c r="F81" s="152">
        <f aca="true" t="shared" si="57" ref="F81:M81">SUM(F82,F83,F84)</f>
        <v>45668</v>
      </c>
      <c r="G81" s="152">
        <f t="shared" si="57"/>
        <v>90000</v>
      </c>
      <c r="H81" s="152">
        <f t="shared" si="57"/>
        <v>55000</v>
      </c>
      <c r="I81" s="152">
        <f t="shared" si="57"/>
        <v>90000</v>
      </c>
      <c r="J81" s="152">
        <f t="shared" si="57"/>
        <v>0</v>
      </c>
      <c r="K81" s="152">
        <f t="shared" si="57"/>
        <v>0</v>
      </c>
      <c r="L81" s="152">
        <f t="shared" si="57"/>
        <v>55000</v>
      </c>
      <c r="M81" s="152">
        <f t="shared" si="57"/>
        <v>65000</v>
      </c>
      <c r="N81" s="156">
        <f t="shared" si="49"/>
        <v>197.07453796969432</v>
      </c>
      <c r="O81" s="154">
        <f t="shared" si="49"/>
        <v>61.111111111111114</v>
      </c>
      <c r="P81" s="154">
        <f t="shared" si="51"/>
        <v>101.63636363636364</v>
      </c>
      <c r="Q81" s="154">
        <f t="shared" si="52"/>
        <v>61.111111111111114</v>
      </c>
      <c r="R81" s="14">
        <f t="shared" si="53"/>
        <v>118.18181818181819</v>
      </c>
    </row>
    <row r="82" spans="1:18" s="2" customFormat="1" ht="12.75">
      <c r="A82" s="265"/>
      <c r="B82" s="268"/>
      <c r="C82" s="265" t="s">
        <v>70</v>
      </c>
      <c r="D82" s="150">
        <v>422</v>
      </c>
      <c r="E82" s="151" t="s">
        <v>53</v>
      </c>
      <c r="F82" s="157">
        <v>45668</v>
      </c>
      <c r="G82" s="270">
        <v>65000</v>
      </c>
      <c r="H82" s="157">
        <v>35000</v>
      </c>
      <c r="I82" s="157">
        <v>65000</v>
      </c>
      <c r="J82" s="157"/>
      <c r="K82" s="157"/>
      <c r="L82" s="157">
        <v>35000</v>
      </c>
      <c r="M82" s="157">
        <v>35000</v>
      </c>
      <c r="N82" s="156">
        <f t="shared" si="49"/>
        <v>142.33161075589032</v>
      </c>
      <c r="O82" s="154">
        <f t="shared" si="49"/>
        <v>53.84615384615385</v>
      </c>
      <c r="P82" s="154">
        <f t="shared" si="51"/>
        <v>101.85714285714286</v>
      </c>
      <c r="Q82" s="154">
        <f t="shared" si="52"/>
        <v>53.84615384615385</v>
      </c>
      <c r="R82" s="14">
        <f t="shared" si="53"/>
        <v>100</v>
      </c>
    </row>
    <row r="83" spans="1:18" s="2" customFormat="1" ht="12.75">
      <c r="A83" s="265"/>
      <c r="B83" s="268"/>
      <c r="C83" s="265" t="s">
        <v>70</v>
      </c>
      <c r="D83" s="150">
        <v>423</v>
      </c>
      <c r="E83" s="151" t="s">
        <v>342</v>
      </c>
      <c r="F83" s="157"/>
      <c r="G83" s="270"/>
      <c r="H83" s="157"/>
      <c r="I83" s="157"/>
      <c r="J83" s="157"/>
      <c r="K83" s="157"/>
      <c r="L83" s="157"/>
      <c r="M83" s="157"/>
      <c r="N83" s="156"/>
      <c r="O83" s="154"/>
      <c r="P83" s="154"/>
      <c r="Q83" s="154"/>
      <c r="R83" s="14"/>
    </row>
    <row r="84" spans="1:18" s="3" customFormat="1" ht="12.75">
      <c r="A84" s="265"/>
      <c r="B84" s="268"/>
      <c r="C84" s="265" t="s">
        <v>70</v>
      </c>
      <c r="D84" s="150">
        <v>426</v>
      </c>
      <c r="E84" s="151" t="s">
        <v>61</v>
      </c>
      <c r="F84" s="157"/>
      <c r="G84" s="270">
        <v>25000</v>
      </c>
      <c r="H84" s="157">
        <v>20000</v>
      </c>
      <c r="I84" s="157">
        <v>25000</v>
      </c>
      <c r="J84" s="157"/>
      <c r="K84" s="157"/>
      <c r="L84" s="157">
        <v>20000</v>
      </c>
      <c r="M84" s="157">
        <v>30000</v>
      </c>
      <c r="N84" s="156" t="e">
        <f t="shared" si="49"/>
        <v>#DIV/0!</v>
      </c>
      <c r="O84" s="154">
        <f t="shared" si="49"/>
        <v>80</v>
      </c>
      <c r="P84" s="154">
        <f t="shared" si="51"/>
        <v>101.25</v>
      </c>
      <c r="Q84" s="154">
        <f t="shared" si="52"/>
        <v>80</v>
      </c>
      <c r="R84" s="14">
        <f t="shared" si="53"/>
        <v>150</v>
      </c>
    </row>
    <row r="85" spans="1:18" s="3" customFormat="1" ht="12.75" customHeight="1">
      <c r="A85" s="297" t="s">
        <v>149</v>
      </c>
      <c r="B85" s="290"/>
      <c r="C85" s="297" t="s">
        <v>385</v>
      </c>
      <c r="D85" s="273" t="s">
        <v>269</v>
      </c>
      <c r="E85" s="274" t="s">
        <v>326</v>
      </c>
      <c r="F85" s="275">
        <f aca="true" t="shared" si="58" ref="F85:N85">SUM(F86)</f>
        <v>8000</v>
      </c>
      <c r="G85" s="275">
        <f t="shared" si="58"/>
        <v>0</v>
      </c>
      <c r="H85" s="275">
        <f t="shared" si="58"/>
        <v>20000</v>
      </c>
      <c r="I85" s="275">
        <f t="shared" si="58"/>
        <v>0</v>
      </c>
      <c r="J85" s="275">
        <f t="shared" si="58"/>
        <v>0</v>
      </c>
      <c r="K85" s="275">
        <f t="shared" si="58"/>
        <v>0</v>
      </c>
      <c r="L85" s="275">
        <f t="shared" si="58"/>
        <v>20000</v>
      </c>
      <c r="M85" s="275">
        <f t="shared" si="58"/>
        <v>20000</v>
      </c>
      <c r="N85" s="275">
        <f t="shared" si="58"/>
        <v>0</v>
      </c>
      <c r="O85" s="275" t="e">
        <f t="shared" si="49"/>
        <v>#DIV/0!</v>
      </c>
      <c r="P85" s="275">
        <f t="shared" si="51"/>
        <v>100</v>
      </c>
      <c r="Q85" s="275" t="e">
        <f t="shared" si="52"/>
        <v>#DIV/0!</v>
      </c>
      <c r="R85" s="51">
        <f t="shared" si="53"/>
        <v>100</v>
      </c>
    </row>
    <row r="86" spans="1:18" s="3" customFormat="1" ht="12.75">
      <c r="A86" s="265"/>
      <c r="B86" s="268">
        <v>6</v>
      </c>
      <c r="C86" s="265" t="s">
        <v>385</v>
      </c>
      <c r="D86" s="150">
        <v>4</v>
      </c>
      <c r="E86" s="151" t="s">
        <v>136</v>
      </c>
      <c r="F86" s="152">
        <f>SUM(F87)</f>
        <v>8000</v>
      </c>
      <c r="G86" s="152">
        <f aca="true" t="shared" si="59" ref="G86:M86">SUM(G87)</f>
        <v>0</v>
      </c>
      <c r="H86" s="152">
        <f t="shared" si="59"/>
        <v>20000</v>
      </c>
      <c r="I86" s="157">
        <f t="shared" si="59"/>
        <v>0</v>
      </c>
      <c r="J86" s="152">
        <f t="shared" si="59"/>
        <v>0</v>
      </c>
      <c r="K86" s="152">
        <f t="shared" si="59"/>
        <v>0</v>
      </c>
      <c r="L86" s="152">
        <f t="shared" si="59"/>
        <v>20000</v>
      </c>
      <c r="M86" s="152">
        <f t="shared" si="59"/>
        <v>20000</v>
      </c>
      <c r="N86" s="156">
        <f t="shared" si="49"/>
        <v>0</v>
      </c>
      <c r="O86" s="154" t="e">
        <f t="shared" si="49"/>
        <v>#DIV/0!</v>
      </c>
      <c r="P86" s="154">
        <f t="shared" si="51"/>
        <v>100</v>
      </c>
      <c r="Q86" s="154" t="e">
        <f t="shared" si="52"/>
        <v>#DIV/0!</v>
      </c>
      <c r="R86" s="14">
        <f t="shared" si="53"/>
        <v>100</v>
      </c>
    </row>
    <row r="87" spans="1:18" s="3" customFormat="1" ht="12.75">
      <c r="A87" s="265"/>
      <c r="B87" s="268"/>
      <c r="C87" s="265" t="s">
        <v>385</v>
      </c>
      <c r="D87" s="150">
        <v>42</v>
      </c>
      <c r="E87" s="151" t="s">
        <v>137</v>
      </c>
      <c r="F87" s="152">
        <f>SUM(F88)</f>
        <v>8000</v>
      </c>
      <c r="G87" s="152">
        <f aca="true" t="shared" si="60" ref="G87:M87">SUM(G88)</f>
        <v>0</v>
      </c>
      <c r="H87" s="152">
        <f t="shared" si="60"/>
        <v>20000</v>
      </c>
      <c r="I87" s="157">
        <f t="shared" si="60"/>
        <v>0</v>
      </c>
      <c r="J87" s="152">
        <f t="shared" si="60"/>
        <v>0</v>
      </c>
      <c r="K87" s="152">
        <f t="shared" si="60"/>
        <v>0</v>
      </c>
      <c r="L87" s="152">
        <f t="shared" si="60"/>
        <v>20000</v>
      </c>
      <c r="M87" s="152">
        <f t="shared" si="60"/>
        <v>20000</v>
      </c>
      <c r="N87" s="156">
        <f t="shared" si="49"/>
        <v>0</v>
      </c>
      <c r="O87" s="154" t="e">
        <f t="shared" si="49"/>
        <v>#DIV/0!</v>
      </c>
      <c r="P87" s="154">
        <f t="shared" si="51"/>
        <v>100</v>
      </c>
      <c r="Q87" s="154" t="e">
        <f t="shared" si="52"/>
        <v>#DIV/0!</v>
      </c>
      <c r="R87" s="14">
        <f t="shared" si="53"/>
        <v>100</v>
      </c>
    </row>
    <row r="88" spans="1:18" s="3" customFormat="1" ht="12.75">
      <c r="A88" s="265"/>
      <c r="B88" s="268"/>
      <c r="C88" s="265" t="s">
        <v>385</v>
      </c>
      <c r="D88" s="150">
        <v>426</v>
      </c>
      <c r="E88" s="151" t="s">
        <v>61</v>
      </c>
      <c r="F88" s="157">
        <v>8000</v>
      </c>
      <c r="G88" s="270"/>
      <c r="H88" s="157">
        <v>20000</v>
      </c>
      <c r="I88" s="157"/>
      <c r="J88" s="157"/>
      <c r="K88" s="157"/>
      <c r="L88" s="157">
        <v>20000</v>
      </c>
      <c r="M88" s="157">
        <v>20000</v>
      </c>
      <c r="N88" s="156">
        <f t="shared" si="49"/>
        <v>0</v>
      </c>
      <c r="O88" s="154" t="e">
        <f t="shared" si="49"/>
        <v>#DIV/0!</v>
      </c>
      <c r="P88" s="154">
        <f t="shared" si="51"/>
        <v>100</v>
      </c>
      <c r="Q88" s="154" t="e">
        <f t="shared" si="52"/>
        <v>#DIV/0!</v>
      </c>
      <c r="R88" s="14">
        <f t="shared" si="53"/>
        <v>100</v>
      </c>
    </row>
    <row r="89" spans="1:18" s="3" customFormat="1" ht="12.75">
      <c r="A89" s="298" t="s">
        <v>193</v>
      </c>
      <c r="B89" s="299"/>
      <c r="C89" s="300"/>
      <c r="D89" s="196" t="s">
        <v>104</v>
      </c>
      <c r="E89" s="147"/>
      <c r="F89" s="148">
        <f>SUM(F91)</f>
        <v>104597</v>
      </c>
      <c r="G89" s="148">
        <f>SUM(G91)</f>
        <v>130000</v>
      </c>
      <c r="H89" s="148">
        <f>SUM(H91)</f>
        <v>120000</v>
      </c>
      <c r="I89" s="148">
        <f>SUM(I91)</f>
        <v>130000</v>
      </c>
      <c r="J89" s="148" t="e">
        <f>+J91</f>
        <v>#REF!</v>
      </c>
      <c r="K89" s="148" t="e">
        <f>+K91</f>
        <v>#REF!</v>
      </c>
      <c r="L89" s="148">
        <f>SUM(L91)</f>
        <v>150000</v>
      </c>
      <c r="M89" s="148">
        <f>SUM(M91)</f>
        <v>150000</v>
      </c>
      <c r="N89" s="148">
        <f t="shared" si="49"/>
        <v>124.28654741531784</v>
      </c>
      <c r="O89" s="191">
        <f>+H89/G89*100</f>
        <v>92.3076923076923</v>
      </c>
      <c r="P89" s="191">
        <f t="shared" si="51"/>
        <v>101.08333333333333</v>
      </c>
      <c r="Q89" s="191">
        <f t="shared" si="52"/>
        <v>115.38461538461537</v>
      </c>
      <c r="R89" s="32">
        <f t="shared" si="53"/>
        <v>100</v>
      </c>
    </row>
    <row r="90" spans="1:18" s="3" customFormat="1" ht="12.75">
      <c r="A90" s="298" t="s">
        <v>74</v>
      </c>
      <c r="B90" s="299"/>
      <c r="C90" s="300" t="s">
        <v>74</v>
      </c>
      <c r="D90" s="196" t="s">
        <v>278</v>
      </c>
      <c r="E90" s="147"/>
      <c r="F90" s="148"/>
      <c r="G90" s="147"/>
      <c r="H90" s="147"/>
      <c r="I90" s="147"/>
      <c r="J90" s="147"/>
      <c r="K90" s="147"/>
      <c r="L90" s="147"/>
      <c r="M90" s="147"/>
      <c r="N90" s="148"/>
      <c r="O90" s="191"/>
      <c r="P90" s="191"/>
      <c r="Q90" s="191"/>
      <c r="R90" s="32"/>
    </row>
    <row r="91" spans="1:18" ht="12.75">
      <c r="A91" s="255" t="s">
        <v>150</v>
      </c>
      <c r="B91" s="277"/>
      <c r="C91" s="257"/>
      <c r="D91" s="301" t="s">
        <v>279</v>
      </c>
      <c r="E91" s="279" t="s">
        <v>280</v>
      </c>
      <c r="F91" s="259">
        <f>SUM(F98,F92,F102)</f>
        <v>104597</v>
      </c>
      <c r="G91" s="259">
        <f>SUM(G98,G92,G102)</f>
        <v>130000</v>
      </c>
      <c r="H91" s="259">
        <f>SUM(H92,H98,H102)</f>
        <v>120000</v>
      </c>
      <c r="I91" s="259">
        <f>SUM(I98,I92,I102)</f>
        <v>130000</v>
      </c>
      <c r="J91" s="259" t="e">
        <f>+J92+J98+#REF!+#REF!</f>
        <v>#REF!</v>
      </c>
      <c r="K91" s="259" t="e">
        <f>+K92+K98+#REF!+#REF!</f>
        <v>#REF!</v>
      </c>
      <c r="L91" s="259">
        <f>SUM(L92,L98,L102)</f>
        <v>150000</v>
      </c>
      <c r="M91" s="259">
        <f>SUM(M92,M98,M102)</f>
        <v>150000</v>
      </c>
      <c r="N91" s="259">
        <f t="shared" si="49"/>
        <v>124.28654741531784</v>
      </c>
      <c r="O91" s="280">
        <f t="shared" si="49"/>
        <v>92.3076923076923</v>
      </c>
      <c r="P91" s="280">
        <f t="shared" si="51"/>
        <v>101.08333333333333</v>
      </c>
      <c r="Q91" s="280">
        <f t="shared" si="52"/>
        <v>115.38461538461537</v>
      </c>
      <c r="R91" s="35">
        <f t="shared" si="53"/>
        <v>100</v>
      </c>
    </row>
    <row r="92" spans="1:18" ht="12.75">
      <c r="A92" s="260" t="s">
        <v>151</v>
      </c>
      <c r="B92" s="281"/>
      <c r="C92" s="295" t="s">
        <v>75</v>
      </c>
      <c r="D92" s="296" t="s">
        <v>269</v>
      </c>
      <c r="E92" s="262" t="s">
        <v>281</v>
      </c>
      <c r="F92" s="264">
        <f>SUM(F93)</f>
        <v>89950</v>
      </c>
      <c r="G92" s="264">
        <f>SUM(G93)</f>
        <v>90000</v>
      </c>
      <c r="H92" s="264">
        <f>SUM(H93)</f>
        <v>90000</v>
      </c>
      <c r="I92" s="264">
        <f>SUM(I93)</f>
        <v>90000</v>
      </c>
      <c r="J92" s="264">
        <v>385000</v>
      </c>
      <c r="K92" s="264">
        <v>450000</v>
      </c>
      <c r="L92" s="264">
        <f>SUM(L93)</f>
        <v>100000</v>
      </c>
      <c r="M92" s="264">
        <f>SUM(M93)</f>
        <v>100000</v>
      </c>
      <c r="N92" s="264">
        <f t="shared" si="49"/>
        <v>100.0555864369094</v>
      </c>
      <c r="O92" s="283">
        <f t="shared" si="49"/>
        <v>100</v>
      </c>
      <c r="P92" s="283">
        <f t="shared" si="51"/>
        <v>101</v>
      </c>
      <c r="Q92" s="283">
        <f t="shared" si="52"/>
        <v>111.11111111111111</v>
      </c>
      <c r="R92" s="33">
        <f t="shared" si="53"/>
        <v>100</v>
      </c>
    </row>
    <row r="93" spans="1:18" s="2" customFormat="1" ht="12.75">
      <c r="A93" s="265"/>
      <c r="B93" s="268">
        <v>3</v>
      </c>
      <c r="C93" s="265" t="s">
        <v>75</v>
      </c>
      <c r="D93" s="150">
        <v>3</v>
      </c>
      <c r="E93" s="151" t="s">
        <v>3</v>
      </c>
      <c r="F93" s="152">
        <f>SUM(F94,F96)</f>
        <v>89950</v>
      </c>
      <c r="G93" s="152">
        <f>SUM(G94,G96)</f>
        <v>90000</v>
      </c>
      <c r="H93" s="152">
        <f>SUM(H94,H96)</f>
        <v>90000</v>
      </c>
      <c r="I93" s="152">
        <f>SUM(I94,I96)</f>
        <v>90000</v>
      </c>
      <c r="J93" s="154">
        <v>385000</v>
      </c>
      <c r="K93" s="154">
        <v>450000</v>
      </c>
      <c r="L93" s="152">
        <f>SUM(L94,L96)</f>
        <v>100000</v>
      </c>
      <c r="M93" s="152">
        <f>SUM(M94,M96)</f>
        <v>100000</v>
      </c>
      <c r="N93" s="211">
        <f>+G93/F93*100</f>
        <v>100.0555864369094</v>
      </c>
      <c r="O93" s="154">
        <f t="shared" si="49"/>
        <v>100</v>
      </c>
      <c r="P93" s="154">
        <f t="shared" si="51"/>
        <v>101</v>
      </c>
      <c r="Q93" s="154">
        <f t="shared" si="52"/>
        <v>111.11111111111111</v>
      </c>
      <c r="R93" s="14">
        <f t="shared" si="53"/>
        <v>100</v>
      </c>
    </row>
    <row r="94" spans="1:18" s="2" customFormat="1" ht="12.75">
      <c r="A94" s="265"/>
      <c r="B94" s="268"/>
      <c r="C94" s="265" t="s">
        <v>75</v>
      </c>
      <c r="D94" s="150">
        <v>32</v>
      </c>
      <c r="E94" s="151" t="s">
        <v>4</v>
      </c>
      <c r="F94" s="152">
        <f>SUM(F95)</f>
        <v>0</v>
      </c>
      <c r="G94" s="152">
        <f>SUM(G95)</f>
        <v>0</v>
      </c>
      <c r="H94" s="152">
        <v>0</v>
      </c>
      <c r="I94" s="152">
        <f>SUM(I95)</f>
        <v>0</v>
      </c>
      <c r="J94" s="154"/>
      <c r="K94" s="154"/>
      <c r="L94" s="152">
        <v>0</v>
      </c>
      <c r="M94" s="152">
        <v>0</v>
      </c>
      <c r="N94" s="211" t="e">
        <f t="shared" si="49"/>
        <v>#DIV/0!</v>
      </c>
      <c r="O94" s="154" t="e">
        <f t="shared" si="49"/>
        <v>#DIV/0!</v>
      </c>
      <c r="P94" s="154" t="e">
        <f t="shared" si="51"/>
        <v>#DIV/0!</v>
      </c>
      <c r="Q94" s="154" t="e">
        <f t="shared" si="52"/>
        <v>#DIV/0!</v>
      </c>
      <c r="R94" s="14" t="e">
        <f t="shared" si="53"/>
        <v>#DIV/0!</v>
      </c>
    </row>
    <row r="95" spans="1:18" s="2" customFormat="1" ht="12.75">
      <c r="A95" s="265"/>
      <c r="B95" s="268"/>
      <c r="C95" s="265" t="s">
        <v>75</v>
      </c>
      <c r="D95" s="150">
        <v>323</v>
      </c>
      <c r="E95" s="151" t="s">
        <v>55</v>
      </c>
      <c r="F95" s="157">
        <v>0</v>
      </c>
      <c r="G95" s="270">
        <v>0</v>
      </c>
      <c r="H95" s="157">
        <v>0</v>
      </c>
      <c r="I95" s="157">
        <v>0</v>
      </c>
      <c r="J95" s="157" t="e">
        <f>SUM(#REF!)</f>
        <v>#REF!</v>
      </c>
      <c r="K95" s="157" t="e">
        <f>SUM(#REF!)</f>
        <v>#REF!</v>
      </c>
      <c r="L95" s="157">
        <v>0</v>
      </c>
      <c r="M95" s="157">
        <v>0</v>
      </c>
      <c r="N95" s="211" t="e">
        <f t="shared" si="49"/>
        <v>#DIV/0!</v>
      </c>
      <c r="O95" s="154" t="e">
        <f t="shared" si="49"/>
        <v>#DIV/0!</v>
      </c>
      <c r="P95" s="154" t="e">
        <f t="shared" si="51"/>
        <v>#DIV/0!</v>
      </c>
      <c r="Q95" s="154" t="e">
        <f t="shared" si="52"/>
        <v>#DIV/0!</v>
      </c>
      <c r="R95" s="14" t="e">
        <f t="shared" si="53"/>
        <v>#DIV/0!</v>
      </c>
    </row>
    <row r="96" spans="1:18" s="2" customFormat="1" ht="12.75">
      <c r="A96" s="265"/>
      <c r="B96" s="268"/>
      <c r="C96" s="265" t="s">
        <v>75</v>
      </c>
      <c r="D96" s="150">
        <v>38</v>
      </c>
      <c r="E96" s="151" t="s">
        <v>5</v>
      </c>
      <c r="F96" s="152">
        <f>SUM(F97)</f>
        <v>89950</v>
      </c>
      <c r="G96" s="152">
        <f aca="true" t="shared" si="61" ref="G96:M96">SUM(G97)</f>
        <v>90000</v>
      </c>
      <c r="H96" s="152">
        <f t="shared" si="61"/>
        <v>90000</v>
      </c>
      <c r="I96" s="152">
        <f t="shared" si="61"/>
        <v>90000</v>
      </c>
      <c r="J96" s="152">
        <f t="shared" si="61"/>
        <v>0</v>
      </c>
      <c r="K96" s="152">
        <f t="shared" si="61"/>
        <v>0</v>
      </c>
      <c r="L96" s="152">
        <f t="shared" si="61"/>
        <v>100000</v>
      </c>
      <c r="M96" s="152">
        <f t="shared" si="61"/>
        <v>100000</v>
      </c>
      <c r="N96" s="211">
        <f t="shared" si="49"/>
        <v>100.0555864369094</v>
      </c>
      <c r="O96" s="154">
        <f t="shared" si="49"/>
        <v>100</v>
      </c>
      <c r="P96" s="154">
        <f t="shared" si="51"/>
        <v>101</v>
      </c>
      <c r="Q96" s="154">
        <f t="shared" si="52"/>
        <v>111.11111111111111</v>
      </c>
      <c r="R96" s="14">
        <f t="shared" si="53"/>
        <v>100</v>
      </c>
    </row>
    <row r="97" spans="1:18" s="2" customFormat="1" ht="12.75">
      <c r="A97" s="265"/>
      <c r="B97" s="268"/>
      <c r="C97" s="265" t="s">
        <v>75</v>
      </c>
      <c r="D97" s="150">
        <v>381</v>
      </c>
      <c r="E97" s="151" t="s">
        <v>62</v>
      </c>
      <c r="F97" s="157">
        <v>89950</v>
      </c>
      <c r="G97" s="270">
        <v>90000</v>
      </c>
      <c r="H97" s="157">
        <v>90000</v>
      </c>
      <c r="I97" s="157">
        <v>90000</v>
      </c>
      <c r="J97" s="157"/>
      <c r="K97" s="157"/>
      <c r="L97" s="157">
        <v>100000</v>
      </c>
      <c r="M97" s="157">
        <v>100000</v>
      </c>
      <c r="N97" s="211">
        <f t="shared" si="49"/>
        <v>100.0555864369094</v>
      </c>
      <c r="O97" s="154">
        <f t="shared" si="49"/>
        <v>100</v>
      </c>
      <c r="P97" s="154">
        <f t="shared" si="51"/>
        <v>101</v>
      </c>
      <c r="Q97" s="154">
        <f t="shared" si="52"/>
        <v>111.11111111111111</v>
      </c>
      <c r="R97" s="14">
        <f t="shared" si="53"/>
        <v>100</v>
      </c>
    </row>
    <row r="98" spans="1:18" ht="12.75">
      <c r="A98" s="260" t="s">
        <v>152</v>
      </c>
      <c r="B98" s="281"/>
      <c r="C98" s="271" t="s">
        <v>75</v>
      </c>
      <c r="D98" s="296" t="s">
        <v>269</v>
      </c>
      <c r="E98" s="262" t="s">
        <v>282</v>
      </c>
      <c r="F98" s="264">
        <f aca="true" t="shared" si="62" ref="F98:M100">SUM(F99)</f>
        <v>14647</v>
      </c>
      <c r="G98" s="264">
        <f t="shared" si="62"/>
        <v>20000</v>
      </c>
      <c r="H98" s="264">
        <f>SUM(H99)</f>
        <v>30000</v>
      </c>
      <c r="I98" s="264">
        <f t="shared" si="62"/>
        <v>20000</v>
      </c>
      <c r="J98" s="264">
        <v>33000</v>
      </c>
      <c r="K98" s="264">
        <v>27000</v>
      </c>
      <c r="L98" s="264">
        <f>SUM(L99)</f>
        <v>30000</v>
      </c>
      <c r="M98" s="264">
        <f>SUM(M99)</f>
        <v>30000</v>
      </c>
      <c r="N98" s="264">
        <f t="shared" si="49"/>
        <v>136.54673311941013</v>
      </c>
      <c r="O98" s="283">
        <f t="shared" si="49"/>
        <v>150</v>
      </c>
      <c r="P98" s="283">
        <f t="shared" si="51"/>
        <v>100.66666666666667</v>
      </c>
      <c r="Q98" s="283">
        <f t="shared" si="52"/>
        <v>150</v>
      </c>
      <c r="R98" s="33">
        <f t="shared" si="53"/>
        <v>100</v>
      </c>
    </row>
    <row r="99" spans="1:18" s="2" customFormat="1" ht="12.75">
      <c r="A99" s="265"/>
      <c r="B99" s="268">
        <v>3</v>
      </c>
      <c r="C99" s="265" t="s">
        <v>75</v>
      </c>
      <c r="D99" s="150">
        <v>3</v>
      </c>
      <c r="E99" s="151" t="s">
        <v>3</v>
      </c>
      <c r="F99" s="152">
        <f t="shared" si="62"/>
        <v>14647</v>
      </c>
      <c r="G99" s="152">
        <f t="shared" si="62"/>
        <v>20000</v>
      </c>
      <c r="H99" s="152">
        <f>SUM(H100)</f>
        <v>30000</v>
      </c>
      <c r="I99" s="152">
        <f t="shared" si="62"/>
        <v>20000</v>
      </c>
      <c r="J99" s="154">
        <v>33000</v>
      </c>
      <c r="K99" s="154">
        <v>27000</v>
      </c>
      <c r="L99" s="152">
        <f>SUM(L100)</f>
        <v>30000</v>
      </c>
      <c r="M99" s="152">
        <f>SUM(M100)</f>
        <v>30000</v>
      </c>
      <c r="N99" s="156">
        <f t="shared" si="49"/>
        <v>136.54673311941013</v>
      </c>
      <c r="O99" s="154">
        <f t="shared" si="49"/>
        <v>150</v>
      </c>
      <c r="P99" s="154">
        <f t="shared" si="51"/>
        <v>100.66666666666667</v>
      </c>
      <c r="Q99" s="154">
        <f t="shared" si="52"/>
        <v>150</v>
      </c>
      <c r="R99" s="14">
        <f t="shared" si="53"/>
        <v>100</v>
      </c>
    </row>
    <row r="100" spans="1:18" s="2" customFormat="1" ht="12.75">
      <c r="A100" s="265"/>
      <c r="B100" s="268"/>
      <c r="C100" s="265" t="s">
        <v>75</v>
      </c>
      <c r="D100" s="150">
        <v>36</v>
      </c>
      <c r="E100" s="151" t="s">
        <v>13</v>
      </c>
      <c r="F100" s="152">
        <f>SUM(F101)</f>
        <v>14647</v>
      </c>
      <c r="G100" s="152">
        <f t="shared" si="62"/>
        <v>20000</v>
      </c>
      <c r="H100" s="152">
        <f t="shared" si="62"/>
        <v>30000</v>
      </c>
      <c r="I100" s="152">
        <f t="shared" si="62"/>
        <v>20000</v>
      </c>
      <c r="J100" s="152">
        <f t="shared" si="62"/>
        <v>0</v>
      </c>
      <c r="K100" s="152">
        <f t="shared" si="62"/>
        <v>0</v>
      </c>
      <c r="L100" s="152">
        <f t="shared" si="62"/>
        <v>30000</v>
      </c>
      <c r="M100" s="152">
        <f t="shared" si="62"/>
        <v>30000</v>
      </c>
      <c r="N100" s="156">
        <f t="shared" si="49"/>
        <v>136.54673311941013</v>
      </c>
      <c r="O100" s="154">
        <f t="shared" si="49"/>
        <v>150</v>
      </c>
      <c r="P100" s="154">
        <f t="shared" si="51"/>
        <v>100.66666666666667</v>
      </c>
      <c r="Q100" s="154">
        <f t="shared" si="52"/>
        <v>150</v>
      </c>
      <c r="R100" s="14">
        <f t="shared" si="53"/>
        <v>100</v>
      </c>
    </row>
    <row r="101" spans="1:18" s="2" customFormat="1" ht="12.75">
      <c r="A101" s="265"/>
      <c r="B101" s="268"/>
      <c r="C101" s="265" t="s">
        <v>75</v>
      </c>
      <c r="D101" s="150">
        <v>363</v>
      </c>
      <c r="E101" s="151" t="s">
        <v>37</v>
      </c>
      <c r="F101" s="157">
        <v>14647</v>
      </c>
      <c r="G101" s="270">
        <v>20000</v>
      </c>
      <c r="H101" s="157">
        <v>30000</v>
      </c>
      <c r="I101" s="157">
        <v>20000</v>
      </c>
      <c r="J101" s="157"/>
      <c r="K101" s="157"/>
      <c r="L101" s="157">
        <v>30000</v>
      </c>
      <c r="M101" s="157">
        <v>30000</v>
      </c>
      <c r="N101" s="156">
        <f t="shared" si="49"/>
        <v>136.54673311941013</v>
      </c>
      <c r="O101" s="154">
        <f t="shared" si="49"/>
        <v>150</v>
      </c>
      <c r="P101" s="154">
        <f t="shared" si="51"/>
        <v>100.66666666666667</v>
      </c>
      <c r="Q101" s="154">
        <f t="shared" si="52"/>
        <v>150</v>
      </c>
      <c r="R101" s="14">
        <f t="shared" si="53"/>
        <v>100</v>
      </c>
    </row>
    <row r="102" spans="1:23" s="5" customFormat="1" ht="12.75">
      <c r="A102" s="271" t="s">
        <v>201</v>
      </c>
      <c r="B102" s="290"/>
      <c r="C102" s="271" t="s">
        <v>75</v>
      </c>
      <c r="D102" s="291" t="s">
        <v>269</v>
      </c>
      <c r="E102" s="292" t="s">
        <v>379</v>
      </c>
      <c r="F102" s="283">
        <f>SUM(F103,)</f>
        <v>0</v>
      </c>
      <c r="G102" s="283">
        <f aca="true" t="shared" si="63" ref="G102:M104">SUM(G103)</f>
        <v>20000</v>
      </c>
      <c r="H102" s="283">
        <f>SUM(H103)</f>
        <v>0</v>
      </c>
      <c r="I102" s="283">
        <f t="shared" si="63"/>
        <v>20000</v>
      </c>
      <c r="J102" s="283"/>
      <c r="K102" s="283"/>
      <c r="L102" s="283">
        <f>SUM(L103)</f>
        <v>20000</v>
      </c>
      <c r="M102" s="283">
        <f>SUM(M103)</f>
        <v>20000</v>
      </c>
      <c r="N102" s="264" t="e">
        <f t="shared" si="49"/>
        <v>#DIV/0!</v>
      </c>
      <c r="O102" s="283">
        <f t="shared" si="49"/>
        <v>0</v>
      </c>
      <c r="P102" s="283" t="e">
        <f t="shared" si="51"/>
        <v>#DIV/0!</v>
      </c>
      <c r="Q102" s="283">
        <f t="shared" si="52"/>
        <v>100</v>
      </c>
      <c r="R102" s="33">
        <f t="shared" si="53"/>
        <v>100</v>
      </c>
      <c r="S102" s="8"/>
      <c r="T102" s="8"/>
      <c r="U102" s="8"/>
      <c r="V102" s="8"/>
      <c r="W102" s="8"/>
    </row>
    <row r="103" spans="1:18" s="9" customFormat="1" ht="12.75">
      <c r="A103" s="302"/>
      <c r="B103" s="303">
        <v>3</v>
      </c>
      <c r="C103" s="265" t="s">
        <v>75</v>
      </c>
      <c r="D103" s="304">
        <v>3</v>
      </c>
      <c r="E103" s="305" t="s">
        <v>3</v>
      </c>
      <c r="F103" s="306">
        <f>SUM(F104,)</f>
        <v>0</v>
      </c>
      <c r="G103" s="306">
        <f t="shared" si="63"/>
        <v>20000</v>
      </c>
      <c r="H103" s="306">
        <f>SUM(H104)</f>
        <v>0</v>
      </c>
      <c r="I103" s="306">
        <f t="shared" si="63"/>
        <v>20000</v>
      </c>
      <c r="J103" s="308"/>
      <c r="K103" s="308"/>
      <c r="L103" s="306">
        <f>SUM(L104)</f>
        <v>20000</v>
      </c>
      <c r="M103" s="306">
        <f>SUM(M104)</f>
        <v>20000</v>
      </c>
      <c r="N103" s="156" t="e">
        <f>G103/F103*100</f>
        <v>#DIV/0!</v>
      </c>
      <c r="O103" s="154">
        <f t="shared" si="49"/>
        <v>0</v>
      </c>
      <c r="P103" s="154" t="e">
        <f t="shared" si="51"/>
        <v>#DIV/0!</v>
      </c>
      <c r="Q103" s="154">
        <f t="shared" si="52"/>
        <v>100</v>
      </c>
      <c r="R103" s="14">
        <f t="shared" si="53"/>
        <v>100</v>
      </c>
    </row>
    <row r="104" spans="1:18" s="9" customFormat="1" ht="12.75">
      <c r="A104" s="302"/>
      <c r="B104" s="303"/>
      <c r="C104" s="265" t="s">
        <v>75</v>
      </c>
      <c r="D104" s="304">
        <v>36</v>
      </c>
      <c r="E104" s="305" t="s">
        <v>13</v>
      </c>
      <c r="F104" s="306">
        <f>SUM(F105)</f>
        <v>0</v>
      </c>
      <c r="G104" s="306">
        <f t="shared" si="63"/>
        <v>20000</v>
      </c>
      <c r="H104" s="306">
        <f t="shared" si="63"/>
        <v>0</v>
      </c>
      <c r="I104" s="306">
        <f t="shared" si="63"/>
        <v>20000</v>
      </c>
      <c r="J104" s="306">
        <f t="shared" si="63"/>
        <v>0</v>
      </c>
      <c r="K104" s="306">
        <f t="shared" si="63"/>
        <v>0</v>
      </c>
      <c r="L104" s="306">
        <f t="shared" si="63"/>
        <v>20000</v>
      </c>
      <c r="M104" s="306">
        <f t="shared" si="63"/>
        <v>20000</v>
      </c>
      <c r="N104" s="156" t="e">
        <f>G104/F104*100</f>
        <v>#DIV/0!</v>
      </c>
      <c r="O104" s="154">
        <f t="shared" si="49"/>
        <v>0</v>
      </c>
      <c r="P104" s="154" t="e">
        <f t="shared" si="51"/>
        <v>#DIV/0!</v>
      </c>
      <c r="Q104" s="154">
        <f t="shared" si="52"/>
        <v>100</v>
      </c>
      <c r="R104" s="14">
        <f t="shared" si="53"/>
        <v>100</v>
      </c>
    </row>
    <row r="105" spans="1:18" s="9" customFormat="1" ht="12.75">
      <c r="A105" s="302"/>
      <c r="B105" s="303"/>
      <c r="C105" s="265" t="s">
        <v>75</v>
      </c>
      <c r="D105" s="304">
        <v>363</v>
      </c>
      <c r="E105" s="305" t="s">
        <v>37</v>
      </c>
      <c r="F105" s="309"/>
      <c r="G105" s="374">
        <v>20000</v>
      </c>
      <c r="H105" s="309"/>
      <c r="I105" s="309">
        <v>20000</v>
      </c>
      <c r="J105" s="309"/>
      <c r="K105" s="309"/>
      <c r="L105" s="309">
        <v>20000</v>
      </c>
      <c r="M105" s="309">
        <v>20000</v>
      </c>
      <c r="N105" s="156" t="e">
        <f>G105/F105*100</f>
        <v>#DIV/0!</v>
      </c>
      <c r="O105" s="154">
        <f t="shared" si="49"/>
        <v>0</v>
      </c>
      <c r="P105" s="154" t="e">
        <f t="shared" si="51"/>
        <v>#DIV/0!</v>
      </c>
      <c r="Q105" s="154">
        <f t="shared" si="52"/>
        <v>100</v>
      </c>
      <c r="R105" s="14">
        <f t="shared" si="53"/>
        <v>100</v>
      </c>
    </row>
    <row r="106" spans="1:18" ht="12.75">
      <c r="A106" s="249" t="s">
        <v>194</v>
      </c>
      <c r="B106" s="284"/>
      <c r="C106" s="251"/>
      <c r="D106" s="147" t="s">
        <v>125</v>
      </c>
      <c r="E106" s="147" t="s">
        <v>20</v>
      </c>
      <c r="F106" s="148">
        <f>SUM(F108)</f>
        <v>19982</v>
      </c>
      <c r="G106" s="148">
        <f>SUM(G108)</f>
        <v>103000</v>
      </c>
      <c r="H106" s="148">
        <f>SUM(H108)</f>
        <v>64500</v>
      </c>
      <c r="I106" s="148">
        <f>SUM(I108)</f>
        <v>104000</v>
      </c>
      <c r="J106" s="148">
        <v>271000</v>
      </c>
      <c r="K106" s="148">
        <v>200700</v>
      </c>
      <c r="L106" s="148">
        <f>SUM(L108)</f>
        <v>149500</v>
      </c>
      <c r="M106" s="148">
        <f>SUM(M108)</f>
        <v>159500</v>
      </c>
      <c r="N106" s="148">
        <f t="shared" si="49"/>
        <v>515.4639175257732</v>
      </c>
      <c r="O106" s="191">
        <f t="shared" si="49"/>
        <v>62.62135922330098</v>
      </c>
      <c r="P106" s="191">
        <f t="shared" si="51"/>
        <v>101.6124031007752</v>
      </c>
      <c r="Q106" s="191">
        <f t="shared" si="52"/>
        <v>143.75</v>
      </c>
      <c r="R106" s="32">
        <f t="shared" si="53"/>
        <v>106.68896321070234</v>
      </c>
    </row>
    <row r="107" spans="1:18" ht="12.75">
      <c r="A107" s="249" t="s">
        <v>76</v>
      </c>
      <c r="B107" s="284"/>
      <c r="C107" s="251" t="s">
        <v>76</v>
      </c>
      <c r="D107" s="147" t="s">
        <v>283</v>
      </c>
      <c r="E107" s="147"/>
      <c r="F107" s="148"/>
      <c r="G107" s="148"/>
      <c r="H107" s="148"/>
      <c r="I107" s="148"/>
      <c r="J107" s="148"/>
      <c r="K107" s="148"/>
      <c r="L107" s="148"/>
      <c r="M107" s="148"/>
      <c r="N107" s="148"/>
      <c r="O107" s="191"/>
      <c r="P107" s="191"/>
      <c r="Q107" s="191"/>
      <c r="R107" s="32"/>
    </row>
    <row r="108" spans="1:18" ht="12.75">
      <c r="A108" s="255" t="s">
        <v>153</v>
      </c>
      <c r="B108" s="277"/>
      <c r="C108" s="257"/>
      <c r="D108" s="279" t="s">
        <v>284</v>
      </c>
      <c r="E108" s="279" t="s">
        <v>285</v>
      </c>
      <c r="F108" s="259">
        <f aca="true" t="shared" si="64" ref="F108:M108">SUM(F109,F117,F122,F126,F134)</f>
        <v>19982</v>
      </c>
      <c r="G108" s="259">
        <f>SUM(G109,G117,G122,G126,G134)</f>
        <v>103000</v>
      </c>
      <c r="H108" s="259">
        <f>SUM(H109,H117,H122,H126,H134)</f>
        <v>64500</v>
      </c>
      <c r="I108" s="259">
        <f t="shared" si="64"/>
        <v>104000</v>
      </c>
      <c r="J108" s="259" t="e">
        <f t="shared" si="64"/>
        <v>#REF!</v>
      </c>
      <c r="K108" s="259" t="e">
        <f t="shared" si="64"/>
        <v>#REF!</v>
      </c>
      <c r="L108" s="259">
        <f>SUM(L109,L117,L122,L126,L134)</f>
        <v>149500</v>
      </c>
      <c r="M108" s="259">
        <f t="shared" si="64"/>
        <v>159500</v>
      </c>
      <c r="N108" s="259">
        <f t="shared" si="49"/>
        <v>515.4639175257732</v>
      </c>
      <c r="O108" s="280">
        <f t="shared" si="49"/>
        <v>62.62135922330098</v>
      </c>
      <c r="P108" s="280">
        <f t="shared" si="51"/>
        <v>101.6124031007752</v>
      </c>
      <c r="Q108" s="280">
        <f t="shared" si="52"/>
        <v>143.75</v>
      </c>
      <c r="R108" s="35">
        <f t="shared" si="53"/>
        <v>106.68896321070234</v>
      </c>
    </row>
    <row r="109" spans="1:18" ht="12.75">
      <c r="A109" s="260" t="s">
        <v>154</v>
      </c>
      <c r="B109" s="281"/>
      <c r="C109" s="260" t="s">
        <v>77</v>
      </c>
      <c r="D109" s="262" t="s">
        <v>286</v>
      </c>
      <c r="E109" s="262" t="s">
        <v>45</v>
      </c>
      <c r="F109" s="264">
        <f>SUM(F111,F114)</f>
        <v>0</v>
      </c>
      <c r="G109" s="264">
        <f>SUM(G111,G114)</f>
        <v>20000</v>
      </c>
      <c r="H109" s="264">
        <f>SUM(H111,H114)</f>
        <v>0</v>
      </c>
      <c r="I109" s="264">
        <f>SUM(I111,I114)</f>
        <v>20000</v>
      </c>
      <c r="J109" s="264">
        <v>68000</v>
      </c>
      <c r="K109" s="264">
        <v>56700</v>
      </c>
      <c r="L109" s="264">
        <f>SUM(L111,L114)</f>
        <v>50000</v>
      </c>
      <c r="M109" s="264">
        <f>SUM(M111,M114)</f>
        <v>50000</v>
      </c>
      <c r="N109" s="264" t="e">
        <f t="shared" si="49"/>
        <v>#DIV/0!</v>
      </c>
      <c r="O109" s="283">
        <f t="shared" si="49"/>
        <v>0</v>
      </c>
      <c r="P109" s="283" t="e">
        <f t="shared" si="51"/>
        <v>#DIV/0!</v>
      </c>
      <c r="Q109" s="283">
        <f t="shared" si="52"/>
        <v>250</v>
      </c>
      <c r="R109" s="33">
        <f t="shared" si="53"/>
        <v>100</v>
      </c>
    </row>
    <row r="110" spans="1:18" ht="12.75">
      <c r="A110" s="260"/>
      <c r="B110" s="281"/>
      <c r="C110" s="295"/>
      <c r="D110" s="262"/>
      <c r="E110" s="262" t="s">
        <v>367</v>
      </c>
      <c r="F110" s="264"/>
      <c r="G110" s="264"/>
      <c r="H110" s="264"/>
      <c r="I110" s="264"/>
      <c r="J110" s="264"/>
      <c r="K110" s="264"/>
      <c r="L110" s="264"/>
      <c r="M110" s="264"/>
      <c r="N110" s="264"/>
      <c r="O110" s="283"/>
      <c r="P110" s="283"/>
      <c r="Q110" s="283"/>
      <c r="R110" s="33"/>
    </row>
    <row r="111" spans="1:18" s="2" customFormat="1" ht="12.75">
      <c r="A111" s="265"/>
      <c r="B111" s="268">
        <v>1</v>
      </c>
      <c r="C111" s="265" t="s">
        <v>77</v>
      </c>
      <c r="D111" s="150">
        <v>3</v>
      </c>
      <c r="E111" s="151" t="s">
        <v>3</v>
      </c>
      <c r="F111" s="152">
        <f aca="true" t="shared" si="65" ref="F111:M112">SUM(F112)</f>
        <v>0</v>
      </c>
      <c r="G111" s="152">
        <f t="shared" si="65"/>
        <v>20000</v>
      </c>
      <c r="H111" s="152">
        <f>SUM(H112)</f>
        <v>0</v>
      </c>
      <c r="I111" s="152">
        <f t="shared" si="65"/>
        <v>20000</v>
      </c>
      <c r="J111" s="154">
        <v>68000</v>
      </c>
      <c r="K111" s="154">
        <v>56700</v>
      </c>
      <c r="L111" s="152">
        <f>SUM(L112)</f>
        <v>0</v>
      </c>
      <c r="M111" s="152">
        <f>SUM(M112)</f>
        <v>0</v>
      </c>
      <c r="N111" s="156" t="e">
        <f aca="true" t="shared" si="66" ref="N111:O175">+G111/F111*100</f>
        <v>#DIV/0!</v>
      </c>
      <c r="O111" s="154">
        <f t="shared" si="66"/>
        <v>0</v>
      </c>
      <c r="P111" s="154" t="e">
        <f t="shared" si="51"/>
        <v>#DIV/0!</v>
      </c>
      <c r="Q111" s="154">
        <f t="shared" si="52"/>
        <v>0</v>
      </c>
      <c r="R111" s="14" t="e">
        <f t="shared" si="53"/>
        <v>#DIV/0!</v>
      </c>
    </row>
    <row r="112" spans="1:21" s="2" customFormat="1" ht="12.75">
      <c r="A112" s="265"/>
      <c r="B112" s="268"/>
      <c r="C112" s="265" t="s">
        <v>77</v>
      </c>
      <c r="D112" s="150">
        <v>32</v>
      </c>
      <c r="E112" s="151" t="s">
        <v>4</v>
      </c>
      <c r="F112" s="152">
        <f t="shared" si="65"/>
        <v>0</v>
      </c>
      <c r="G112" s="152">
        <f t="shared" si="65"/>
        <v>20000</v>
      </c>
      <c r="H112" s="152">
        <f t="shared" si="65"/>
        <v>0</v>
      </c>
      <c r="I112" s="152">
        <f t="shared" si="65"/>
        <v>20000</v>
      </c>
      <c r="J112" s="152">
        <f t="shared" si="65"/>
        <v>0</v>
      </c>
      <c r="K112" s="152">
        <f t="shared" si="65"/>
        <v>0</v>
      </c>
      <c r="L112" s="152">
        <f t="shared" si="65"/>
        <v>0</v>
      </c>
      <c r="M112" s="152">
        <f t="shared" si="65"/>
        <v>0</v>
      </c>
      <c r="N112" s="156" t="e">
        <f t="shared" si="66"/>
        <v>#DIV/0!</v>
      </c>
      <c r="O112" s="154">
        <f t="shared" si="66"/>
        <v>0</v>
      </c>
      <c r="P112" s="154" t="e">
        <f t="shared" si="51"/>
        <v>#DIV/0!</v>
      </c>
      <c r="Q112" s="154">
        <f t="shared" si="52"/>
        <v>0</v>
      </c>
      <c r="R112" s="14" t="e">
        <f t="shared" si="53"/>
        <v>#DIV/0!</v>
      </c>
      <c r="U112" s="4"/>
    </row>
    <row r="113" spans="1:21" s="2" customFormat="1" ht="12.75">
      <c r="A113" s="265"/>
      <c r="B113" s="268"/>
      <c r="C113" s="265" t="s">
        <v>77</v>
      </c>
      <c r="D113" s="150">
        <v>323</v>
      </c>
      <c r="E113" s="151" t="s">
        <v>55</v>
      </c>
      <c r="F113" s="157"/>
      <c r="G113" s="270">
        <v>20000</v>
      </c>
      <c r="H113" s="157"/>
      <c r="I113" s="157">
        <v>20000</v>
      </c>
      <c r="J113" s="157"/>
      <c r="K113" s="157"/>
      <c r="L113" s="157"/>
      <c r="M113" s="157"/>
      <c r="N113" s="156" t="e">
        <f t="shared" si="66"/>
        <v>#DIV/0!</v>
      </c>
      <c r="O113" s="154">
        <f t="shared" si="66"/>
        <v>0</v>
      </c>
      <c r="P113" s="154" t="e">
        <f t="shared" si="51"/>
        <v>#DIV/0!</v>
      </c>
      <c r="Q113" s="154">
        <f t="shared" si="52"/>
        <v>0</v>
      </c>
      <c r="R113" s="14" t="e">
        <f t="shared" si="53"/>
        <v>#DIV/0!</v>
      </c>
      <c r="U113" s="4"/>
    </row>
    <row r="114" spans="1:18" s="3" customFormat="1" ht="12.75">
      <c r="A114" s="265"/>
      <c r="B114" s="268"/>
      <c r="C114" s="265" t="s">
        <v>77</v>
      </c>
      <c r="D114" s="150">
        <v>4</v>
      </c>
      <c r="E114" s="151" t="s">
        <v>11</v>
      </c>
      <c r="F114" s="152">
        <f>SUM(F115)</f>
        <v>0</v>
      </c>
      <c r="G114" s="152">
        <f>SUM(G115)</f>
        <v>0</v>
      </c>
      <c r="H114" s="152">
        <f>SUM(H115)</f>
        <v>0</v>
      </c>
      <c r="I114" s="152">
        <f>SUM(I115)</f>
        <v>0</v>
      </c>
      <c r="J114" s="173"/>
      <c r="K114" s="173"/>
      <c r="L114" s="152">
        <f>SUM(L115)</f>
        <v>50000</v>
      </c>
      <c r="M114" s="152">
        <f>SUM(M115)</f>
        <v>50000</v>
      </c>
      <c r="N114" s="156" t="e">
        <f t="shared" si="66"/>
        <v>#DIV/0!</v>
      </c>
      <c r="O114" s="154" t="e">
        <f t="shared" si="66"/>
        <v>#DIV/0!</v>
      </c>
      <c r="P114" s="154" t="e">
        <f t="shared" si="51"/>
        <v>#DIV/0!</v>
      </c>
      <c r="Q114" s="154" t="e">
        <f t="shared" si="52"/>
        <v>#DIV/0!</v>
      </c>
      <c r="R114" s="14">
        <f t="shared" si="53"/>
        <v>100</v>
      </c>
    </row>
    <row r="115" spans="1:18" s="3" customFormat="1" ht="12.75">
      <c r="A115" s="265"/>
      <c r="B115" s="268"/>
      <c r="C115" s="265" t="s">
        <v>77</v>
      </c>
      <c r="D115" s="150">
        <v>41</v>
      </c>
      <c r="E115" s="151" t="s">
        <v>11</v>
      </c>
      <c r="F115" s="152">
        <f>SUM(F116)</f>
        <v>0</v>
      </c>
      <c r="G115" s="152">
        <f aca="true" t="shared" si="67" ref="G115:M115">SUM(G116)</f>
        <v>0</v>
      </c>
      <c r="H115" s="152">
        <f t="shared" si="67"/>
        <v>0</v>
      </c>
      <c r="I115" s="152">
        <f t="shared" si="67"/>
        <v>0</v>
      </c>
      <c r="J115" s="152" t="e">
        <f t="shared" si="67"/>
        <v>#REF!</v>
      </c>
      <c r="K115" s="152" t="e">
        <f t="shared" si="67"/>
        <v>#REF!</v>
      </c>
      <c r="L115" s="152">
        <f t="shared" si="67"/>
        <v>50000</v>
      </c>
      <c r="M115" s="152">
        <f t="shared" si="67"/>
        <v>50000</v>
      </c>
      <c r="N115" s="156" t="e">
        <f t="shared" si="66"/>
        <v>#DIV/0!</v>
      </c>
      <c r="O115" s="154" t="e">
        <f t="shared" si="66"/>
        <v>#DIV/0!</v>
      </c>
      <c r="P115" s="154" t="e">
        <f aca="true" t="shared" si="68" ref="P115:P177">+I115/H115+100</f>
        <v>#DIV/0!</v>
      </c>
      <c r="Q115" s="154" t="e">
        <f aca="true" t="shared" si="69" ref="Q115:Q177">+L115/I115*100</f>
        <v>#DIV/0!</v>
      </c>
      <c r="R115" s="14">
        <f aca="true" t="shared" si="70" ref="R115:R177">+M115/L115*100</f>
        <v>100</v>
      </c>
    </row>
    <row r="116" spans="1:18" s="3" customFormat="1" ht="12.75">
      <c r="A116" s="265"/>
      <c r="B116" s="268"/>
      <c r="C116" s="265" t="s">
        <v>77</v>
      </c>
      <c r="D116" s="150">
        <v>411</v>
      </c>
      <c r="E116" s="151" t="s">
        <v>63</v>
      </c>
      <c r="F116" s="157">
        <v>0</v>
      </c>
      <c r="G116" s="270">
        <v>0</v>
      </c>
      <c r="H116" s="157">
        <v>0</v>
      </c>
      <c r="I116" s="157">
        <v>0</v>
      </c>
      <c r="J116" s="157" t="e">
        <f>SUM(#REF!)</f>
        <v>#REF!</v>
      </c>
      <c r="K116" s="157" t="e">
        <f>SUM(#REF!)</f>
        <v>#REF!</v>
      </c>
      <c r="L116" s="157">
        <v>50000</v>
      </c>
      <c r="M116" s="157">
        <v>50000</v>
      </c>
      <c r="N116" s="156" t="e">
        <f t="shared" si="66"/>
        <v>#DIV/0!</v>
      </c>
      <c r="O116" s="154" t="e">
        <f t="shared" si="66"/>
        <v>#DIV/0!</v>
      </c>
      <c r="P116" s="154" t="e">
        <f t="shared" si="68"/>
        <v>#DIV/0!</v>
      </c>
      <c r="Q116" s="154" t="e">
        <f t="shared" si="69"/>
        <v>#DIV/0!</v>
      </c>
      <c r="R116" s="14">
        <f t="shared" si="70"/>
        <v>100</v>
      </c>
    </row>
    <row r="117" spans="1:18" ht="12.75">
      <c r="A117" s="261"/>
      <c r="B117" s="281"/>
      <c r="C117" s="295"/>
      <c r="D117" s="260" t="s">
        <v>101</v>
      </c>
      <c r="E117" s="262" t="s">
        <v>100</v>
      </c>
      <c r="F117" s="264">
        <f>SUM(F119)</f>
        <v>8482</v>
      </c>
      <c r="G117" s="264">
        <f>SUM(G119)</f>
        <v>30000</v>
      </c>
      <c r="H117" s="264">
        <f>SUM(H119)</f>
        <v>0</v>
      </c>
      <c r="I117" s="264">
        <f>SUM(I119)</f>
        <v>30000</v>
      </c>
      <c r="J117" s="264">
        <v>33000</v>
      </c>
      <c r="K117" s="264">
        <v>27000</v>
      </c>
      <c r="L117" s="264">
        <f>SUM(L119)</f>
        <v>30000</v>
      </c>
      <c r="M117" s="264">
        <f>SUM(M119)</f>
        <v>30000</v>
      </c>
      <c r="N117" s="264">
        <f t="shared" si="66"/>
        <v>353.69016741334593</v>
      </c>
      <c r="O117" s="283">
        <f t="shared" si="66"/>
        <v>0</v>
      </c>
      <c r="P117" s="283" t="e">
        <f t="shared" si="68"/>
        <v>#DIV/0!</v>
      </c>
      <c r="Q117" s="283">
        <f t="shared" si="69"/>
        <v>100</v>
      </c>
      <c r="R117" s="33">
        <f t="shared" si="70"/>
        <v>100</v>
      </c>
    </row>
    <row r="118" spans="1:18" ht="12.75">
      <c r="A118" s="260" t="s">
        <v>155</v>
      </c>
      <c r="B118" s="281"/>
      <c r="C118" s="260" t="s">
        <v>78</v>
      </c>
      <c r="D118" s="260" t="s">
        <v>287</v>
      </c>
      <c r="E118" s="262" t="s">
        <v>46</v>
      </c>
      <c r="F118" s="264"/>
      <c r="G118" s="264"/>
      <c r="H118" s="264"/>
      <c r="I118" s="264"/>
      <c r="J118" s="264"/>
      <c r="K118" s="264"/>
      <c r="L118" s="264"/>
      <c r="M118" s="264"/>
      <c r="N118" s="264"/>
      <c r="O118" s="283"/>
      <c r="P118" s="283"/>
      <c r="Q118" s="283"/>
      <c r="R118" s="33"/>
    </row>
    <row r="119" spans="1:18" s="2" customFormat="1" ht="12.75">
      <c r="A119" s="265"/>
      <c r="B119" s="268"/>
      <c r="C119" s="265" t="s">
        <v>78</v>
      </c>
      <c r="D119" s="150">
        <v>3</v>
      </c>
      <c r="E119" s="151" t="s">
        <v>3</v>
      </c>
      <c r="F119" s="152">
        <f aca="true" t="shared" si="71" ref="F119:M120">SUM(F120)</f>
        <v>8482</v>
      </c>
      <c r="G119" s="152">
        <f t="shared" si="71"/>
        <v>30000</v>
      </c>
      <c r="H119" s="152">
        <f>SUM(H120)</f>
        <v>0</v>
      </c>
      <c r="I119" s="152">
        <f t="shared" si="71"/>
        <v>30000</v>
      </c>
      <c r="J119" s="154">
        <v>33000</v>
      </c>
      <c r="K119" s="154">
        <v>27000</v>
      </c>
      <c r="L119" s="152">
        <f>SUM(L120)</f>
        <v>30000</v>
      </c>
      <c r="M119" s="152">
        <f>SUM(M120)</f>
        <v>30000</v>
      </c>
      <c r="N119" s="156">
        <f>+G119/F119*100</f>
        <v>353.69016741334593</v>
      </c>
      <c r="O119" s="154">
        <f t="shared" si="66"/>
        <v>0</v>
      </c>
      <c r="P119" s="154" t="e">
        <f t="shared" si="68"/>
        <v>#DIV/0!</v>
      </c>
      <c r="Q119" s="154">
        <f t="shared" si="69"/>
        <v>100</v>
      </c>
      <c r="R119" s="14">
        <f t="shared" si="70"/>
        <v>100</v>
      </c>
    </row>
    <row r="120" spans="1:18" s="3" customFormat="1" ht="12.75">
      <c r="A120" s="265"/>
      <c r="B120" s="268"/>
      <c r="C120" s="265" t="s">
        <v>78</v>
      </c>
      <c r="D120" s="150">
        <v>35</v>
      </c>
      <c r="E120" s="151" t="s">
        <v>38</v>
      </c>
      <c r="F120" s="152">
        <f t="shared" si="71"/>
        <v>8482</v>
      </c>
      <c r="G120" s="152">
        <f t="shared" si="71"/>
        <v>30000</v>
      </c>
      <c r="H120" s="152">
        <f t="shared" si="71"/>
        <v>0</v>
      </c>
      <c r="I120" s="152">
        <f t="shared" si="71"/>
        <v>30000</v>
      </c>
      <c r="J120" s="152">
        <f t="shared" si="71"/>
        <v>0</v>
      </c>
      <c r="K120" s="152">
        <f t="shared" si="71"/>
        <v>0</v>
      </c>
      <c r="L120" s="152">
        <f t="shared" si="71"/>
        <v>30000</v>
      </c>
      <c r="M120" s="152">
        <f t="shared" si="71"/>
        <v>30000</v>
      </c>
      <c r="N120" s="156">
        <f t="shared" si="66"/>
        <v>353.69016741334593</v>
      </c>
      <c r="O120" s="154">
        <f t="shared" si="66"/>
        <v>0</v>
      </c>
      <c r="P120" s="154" t="e">
        <f t="shared" si="68"/>
        <v>#DIV/0!</v>
      </c>
      <c r="Q120" s="154">
        <f t="shared" si="69"/>
        <v>100</v>
      </c>
      <c r="R120" s="14">
        <f t="shared" si="70"/>
        <v>100</v>
      </c>
    </row>
    <row r="121" spans="1:18" s="3" customFormat="1" ht="12.75">
      <c r="A121" s="265"/>
      <c r="B121" s="268"/>
      <c r="C121" s="265" t="s">
        <v>78</v>
      </c>
      <c r="D121" s="150">
        <v>352</v>
      </c>
      <c r="E121" s="151" t="s">
        <v>64</v>
      </c>
      <c r="F121" s="157">
        <v>8482</v>
      </c>
      <c r="G121" s="270">
        <v>30000</v>
      </c>
      <c r="H121" s="157"/>
      <c r="I121" s="157">
        <v>30000</v>
      </c>
      <c r="J121" s="157"/>
      <c r="K121" s="157"/>
      <c r="L121" s="157">
        <v>30000</v>
      </c>
      <c r="M121" s="157">
        <v>30000</v>
      </c>
      <c r="N121" s="156">
        <f t="shared" si="66"/>
        <v>353.69016741334593</v>
      </c>
      <c r="O121" s="154">
        <f t="shared" si="66"/>
        <v>0</v>
      </c>
      <c r="P121" s="154" t="e">
        <f t="shared" si="68"/>
        <v>#DIV/0!</v>
      </c>
      <c r="Q121" s="154">
        <f t="shared" si="69"/>
        <v>100</v>
      </c>
      <c r="R121" s="14">
        <f t="shared" si="70"/>
        <v>100</v>
      </c>
    </row>
    <row r="122" spans="1:18" s="3" customFormat="1" ht="20.25">
      <c r="A122" s="271" t="s">
        <v>156</v>
      </c>
      <c r="B122" s="290"/>
      <c r="C122" s="271" t="s">
        <v>78</v>
      </c>
      <c r="D122" s="310" t="s">
        <v>289</v>
      </c>
      <c r="E122" s="311" t="s">
        <v>288</v>
      </c>
      <c r="F122" s="312">
        <f>SUM(F123)</f>
        <v>0</v>
      </c>
      <c r="G122" s="312">
        <f>G123</f>
        <v>30000</v>
      </c>
      <c r="H122" s="312">
        <f>SUM(H123)</f>
        <v>30000</v>
      </c>
      <c r="I122" s="312">
        <f>I123</f>
        <v>30000</v>
      </c>
      <c r="J122" s="312"/>
      <c r="K122" s="312"/>
      <c r="L122" s="312">
        <f>SUM(L123)</f>
        <v>30000</v>
      </c>
      <c r="M122" s="312">
        <f>SUM(M123)</f>
        <v>30000</v>
      </c>
      <c r="N122" s="313" t="e">
        <f t="shared" si="66"/>
        <v>#DIV/0!</v>
      </c>
      <c r="O122" s="312">
        <f t="shared" si="66"/>
        <v>100</v>
      </c>
      <c r="P122" s="312">
        <f t="shared" si="68"/>
        <v>101</v>
      </c>
      <c r="Q122" s="312">
        <f t="shared" si="69"/>
        <v>100</v>
      </c>
      <c r="R122" s="98">
        <f t="shared" si="70"/>
        <v>100</v>
      </c>
    </row>
    <row r="123" spans="1:18" s="3" customFormat="1" ht="12.75">
      <c r="A123" s="265"/>
      <c r="B123" s="268">
        <v>1</v>
      </c>
      <c r="C123" s="314" t="s">
        <v>78</v>
      </c>
      <c r="D123" s="265">
        <v>3</v>
      </c>
      <c r="E123" s="150" t="s">
        <v>3</v>
      </c>
      <c r="F123" s="152">
        <f>SUM(F124,,)</f>
        <v>0</v>
      </c>
      <c r="G123" s="152">
        <f aca="true" t="shared" si="72" ref="G123:M123">SUM(G124,)</f>
        <v>30000</v>
      </c>
      <c r="H123" s="152">
        <f t="shared" si="72"/>
        <v>30000</v>
      </c>
      <c r="I123" s="152">
        <f t="shared" si="72"/>
        <v>30000</v>
      </c>
      <c r="J123" s="152">
        <f t="shared" si="72"/>
        <v>0</v>
      </c>
      <c r="K123" s="152">
        <f t="shared" si="72"/>
        <v>0</v>
      </c>
      <c r="L123" s="152">
        <f t="shared" si="72"/>
        <v>30000</v>
      </c>
      <c r="M123" s="152">
        <f t="shared" si="72"/>
        <v>30000</v>
      </c>
      <c r="N123" s="156" t="e">
        <f t="shared" si="66"/>
        <v>#DIV/0!</v>
      </c>
      <c r="O123" s="154">
        <f t="shared" si="66"/>
        <v>100</v>
      </c>
      <c r="P123" s="154">
        <f t="shared" si="68"/>
        <v>101</v>
      </c>
      <c r="Q123" s="154">
        <f t="shared" si="69"/>
        <v>100</v>
      </c>
      <c r="R123" s="14">
        <f t="shared" si="70"/>
        <v>100</v>
      </c>
    </row>
    <row r="124" spans="1:18" s="3" customFormat="1" ht="12.75">
      <c r="A124" s="265"/>
      <c r="B124" s="268"/>
      <c r="C124" s="314" t="s">
        <v>78</v>
      </c>
      <c r="D124" s="265" t="s">
        <v>127</v>
      </c>
      <c r="E124" s="150" t="s">
        <v>38</v>
      </c>
      <c r="F124" s="152">
        <f>SUM(F125)</f>
        <v>0</v>
      </c>
      <c r="G124" s="152">
        <f aca="true" t="shared" si="73" ref="G124:M124">SUM(G125)</f>
        <v>30000</v>
      </c>
      <c r="H124" s="152">
        <f t="shared" si="73"/>
        <v>30000</v>
      </c>
      <c r="I124" s="152">
        <f t="shared" si="73"/>
        <v>30000</v>
      </c>
      <c r="J124" s="152">
        <f t="shared" si="73"/>
        <v>0</v>
      </c>
      <c r="K124" s="152">
        <f t="shared" si="73"/>
        <v>0</v>
      </c>
      <c r="L124" s="152">
        <f t="shared" si="73"/>
        <v>30000</v>
      </c>
      <c r="M124" s="152">
        <f t="shared" si="73"/>
        <v>30000</v>
      </c>
      <c r="N124" s="156" t="e">
        <f t="shared" si="66"/>
        <v>#DIV/0!</v>
      </c>
      <c r="O124" s="154">
        <f t="shared" si="66"/>
        <v>100</v>
      </c>
      <c r="P124" s="154">
        <f t="shared" si="68"/>
        <v>101</v>
      </c>
      <c r="Q124" s="154">
        <f t="shared" si="69"/>
        <v>100</v>
      </c>
      <c r="R124" s="14">
        <f t="shared" si="70"/>
        <v>100</v>
      </c>
    </row>
    <row r="125" spans="1:18" s="3" customFormat="1" ht="12.75">
      <c r="A125" s="265"/>
      <c r="B125" s="268"/>
      <c r="C125" s="314" t="s">
        <v>78</v>
      </c>
      <c r="D125" s="265" t="s">
        <v>128</v>
      </c>
      <c r="E125" s="150" t="s">
        <v>126</v>
      </c>
      <c r="F125" s="157"/>
      <c r="G125" s="270">
        <v>30000</v>
      </c>
      <c r="H125" s="157">
        <v>30000</v>
      </c>
      <c r="I125" s="157">
        <v>30000</v>
      </c>
      <c r="J125" s="157"/>
      <c r="K125" s="157"/>
      <c r="L125" s="157">
        <v>30000</v>
      </c>
      <c r="M125" s="157">
        <v>30000</v>
      </c>
      <c r="N125" s="156" t="e">
        <f t="shared" si="66"/>
        <v>#DIV/0!</v>
      </c>
      <c r="O125" s="154">
        <f t="shared" si="66"/>
        <v>100</v>
      </c>
      <c r="P125" s="154">
        <f t="shared" si="68"/>
        <v>101</v>
      </c>
      <c r="Q125" s="154">
        <f t="shared" si="69"/>
        <v>100</v>
      </c>
      <c r="R125" s="14">
        <f t="shared" si="70"/>
        <v>100</v>
      </c>
    </row>
    <row r="126" spans="1:18" s="3" customFormat="1" ht="12.75" customHeight="1">
      <c r="A126" s="271" t="s">
        <v>154</v>
      </c>
      <c r="B126" s="290"/>
      <c r="C126" s="315"/>
      <c r="D126" s="271" t="s">
        <v>269</v>
      </c>
      <c r="E126" s="273" t="s">
        <v>388</v>
      </c>
      <c r="F126" s="275">
        <f>SUM(F127)</f>
        <v>9500</v>
      </c>
      <c r="G126" s="275">
        <f aca="true" t="shared" si="74" ref="G126:M126">SUM(G127)</f>
        <v>10000</v>
      </c>
      <c r="H126" s="275">
        <f t="shared" si="74"/>
        <v>16500</v>
      </c>
      <c r="I126" s="275">
        <f t="shared" si="74"/>
        <v>11000</v>
      </c>
      <c r="J126" s="275" t="e">
        <f t="shared" si="74"/>
        <v>#REF!</v>
      </c>
      <c r="K126" s="275" t="e">
        <f t="shared" si="74"/>
        <v>#REF!</v>
      </c>
      <c r="L126" s="275">
        <f t="shared" si="74"/>
        <v>16500</v>
      </c>
      <c r="M126" s="275">
        <f t="shared" si="74"/>
        <v>16500</v>
      </c>
      <c r="N126" s="276">
        <f t="shared" si="66"/>
        <v>105.26315789473684</v>
      </c>
      <c r="O126" s="275">
        <f t="shared" si="66"/>
        <v>165</v>
      </c>
      <c r="P126" s="275">
        <f t="shared" si="68"/>
        <v>100.66666666666667</v>
      </c>
      <c r="Q126" s="275">
        <f t="shared" si="69"/>
        <v>150</v>
      </c>
      <c r="R126" s="51">
        <f t="shared" si="70"/>
        <v>100</v>
      </c>
    </row>
    <row r="127" spans="1:18" s="3" customFormat="1" ht="12.75">
      <c r="A127" s="265"/>
      <c r="B127" s="268">
        <v>1</v>
      </c>
      <c r="C127" s="314" t="s">
        <v>78</v>
      </c>
      <c r="D127" s="265" t="s">
        <v>1</v>
      </c>
      <c r="E127" s="150" t="s">
        <v>3</v>
      </c>
      <c r="F127" s="152">
        <f>SUM(F128,F132)</f>
        <v>9500</v>
      </c>
      <c r="G127" s="152">
        <f aca="true" t="shared" si="75" ref="G127:M127">SUM(G128,G132)</f>
        <v>10000</v>
      </c>
      <c r="H127" s="152">
        <f t="shared" si="75"/>
        <v>16500</v>
      </c>
      <c r="I127" s="152">
        <f t="shared" si="75"/>
        <v>11000</v>
      </c>
      <c r="J127" s="152" t="e">
        <f t="shared" si="75"/>
        <v>#REF!</v>
      </c>
      <c r="K127" s="152" t="e">
        <f t="shared" si="75"/>
        <v>#REF!</v>
      </c>
      <c r="L127" s="152">
        <f t="shared" si="75"/>
        <v>16500</v>
      </c>
      <c r="M127" s="152">
        <f t="shared" si="75"/>
        <v>16500</v>
      </c>
      <c r="N127" s="156">
        <f t="shared" si="66"/>
        <v>105.26315789473684</v>
      </c>
      <c r="O127" s="154">
        <f t="shared" si="66"/>
        <v>165</v>
      </c>
      <c r="P127" s="154">
        <f t="shared" si="68"/>
        <v>100.66666666666667</v>
      </c>
      <c r="Q127" s="154">
        <f t="shared" si="69"/>
        <v>150</v>
      </c>
      <c r="R127" s="14">
        <f t="shared" si="70"/>
        <v>100</v>
      </c>
    </row>
    <row r="128" spans="1:18" s="3" customFormat="1" ht="12.75">
      <c r="A128" s="265"/>
      <c r="B128" s="268"/>
      <c r="C128" s="314" t="s">
        <v>78</v>
      </c>
      <c r="D128" s="265" t="s">
        <v>202</v>
      </c>
      <c r="E128" s="150" t="s">
        <v>4</v>
      </c>
      <c r="F128" s="152">
        <f aca="true" t="shared" si="76" ref="F128:M128">SUM(F129,F130,F131)</f>
        <v>4500</v>
      </c>
      <c r="G128" s="152">
        <f>SUM(G129,G130,G131)</f>
        <v>4000</v>
      </c>
      <c r="H128" s="152">
        <f>SUM(H129,H130,H131)</f>
        <v>11500</v>
      </c>
      <c r="I128" s="152">
        <f t="shared" si="76"/>
        <v>5000</v>
      </c>
      <c r="J128" s="152" t="e">
        <f t="shared" si="76"/>
        <v>#REF!</v>
      </c>
      <c r="K128" s="152" t="e">
        <f t="shared" si="76"/>
        <v>#REF!</v>
      </c>
      <c r="L128" s="152">
        <f>SUM(L129,L130,L131)</f>
        <v>11500</v>
      </c>
      <c r="M128" s="152">
        <f t="shared" si="76"/>
        <v>11500</v>
      </c>
      <c r="N128" s="156">
        <f t="shared" si="66"/>
        <v>88.88888888888889</v>
      </c>
      <c r="O128" s="154">
        <f t="shared" si="66"/>
        <v>287.5</v>
      </c>
      <c r="P128" s="154">
        <f t="shared" si="68"/>
        <v>100.43478260869566</v>
      </c>
      <c r="Q128" s="154">
        <f t="shared" si="69"/>
        <v>229.99999999999997</v>
      </c>
      <c r="R128" s="14">
        <f t="shared" si="70"/>
        <v>100</v>
      </c>
    </row>
    <row r="129" spans="1:18" s="3" customFormat="1" ht="12.75">
      <c r="A129" s="265"/>
      <c r="B129" s="268"/>
      <c r="C129" s="314" t="s">
        <v>78</v>
      </c>
      <c r="D129" s="265" t="s">
        <v>203</v>
      </c>
      <c r="E129" s="150" t="s">
        <v>59</v>
      </c>
      <c r="F129" s="157">
        <v>0</v>
      </c>
      <c r="G129" s="270">
        <v>0</v>
      </c>
      <c r="H129" s="157">
        <v>0</v>
      </c>
      <c r="I129" s="157">
        <v>0</v>
      </c>
      <c r="J129" s="157" t="e">
        <f>SUM(#REF!)</f>
        <v>#REF!</v>
      </c>
      <c r="K129" s="157" t="e">
        <f>SUM(#REF!)</f>
        <v>#REF!</v>
      </c>
      <c r="L129" s="157">
        <v>0</v>
      </c>
      <c r="M129" s="157">
        <v>0</v>
      </c>
      <c r="N129" s="156" t="e">
        <f t="shared" si="66"/>
        <v>#DIV/0!</v>
      </c>
      <c r="O129" s="154" t="e">
        <f t="shared" si="66"/>
        <v>#DIV/0!</v>
      </c>
      <c r="P129" s="154" t="e">
        <f t="shared" si="68"/>
        <v>#DIV/0!</v>
      </c>
      <c r="Q129" s="154" t="e">
        <f t="shared" si="69"/>
        <v>#DIV/0!</v>
      </c>
      <c r="R129" s="14" t="e">
        <f t="shared" si="70"/>
        <v>#DIV/0!</v>
      </c>
    </row>
    <row r="130" spans="1:18" s="3" customFormat="1" ht="12.75">
      <c r="A130" s="265"/>
      <c r="B130" s="268"/>
      <c r="C130" s="314" t="s">
        <v>78</v>
      </c>
      <c r="D130" s="265" t="s">
        <v>204</v>
      </c>
      <c r="E130" s="150" t="s">
        <v>55</v>
      </c>
      <c r="F130" s="157">
        <v>2400</v>
      </c>
      <c r="G130" s="270"/>
      <c r="H130" s="157">
        <v>1500</v>
      </c>
      <c r="I130" s="157"/>
      <c r="J130" s="157"/>
      <c r="K130" s="157"/>
      <c r="L130" s="157">
        <v>1500</v>
      </c>
      <c r="M130" s="157">
        <v>1500</v>
      </c>
      <c r="N130" s="156">
        <f t="shared" si="66"/>
        <v>0</v>
      </c>
      <c r="O130" s="154" t="e">
        <f t="shared" si="66"/>
        <v>#DIV/0!</v>
      </c>
      <c r="P130" s="154">
        <f t="shared" si="68"/>
        <v>100</v>
      </c>
      <c r="Q130" s="154" t="e">
        <f t="shared" si="69"/>
        <v>#DIV/0!</v>
      </c>
      <c r="R130" s="14">
        <f t="shared" si="70"/>
        <v>100</v>
      </c>
    </row>
    <row r="131" spans="1:18" s="3" customFormat="1" ht="12.75">
      <c r="A131" s="265"/>
      <c r="B131" s="268"/>
      <c r="C131" s="314" t="s">
        <v>78</v>
      </c>
      <c r="D131" s="265" t="s">
        <v>205</v>
      </c>
      <c r="E131" s="150" t="s">
        <v>8</v>
      </c>
      <c r="F131" s="157">
        <v>2100</v>
      </c>
      <c r="G131" s="270">
        <v>4000</v>
      </c>
      <c r="H131" s="157">
        <v>10000</v>
      </c>
      <c r="I131" s="157">
        <v>5000</v>
      </c>
      <c r="J131" s="157"/>
      <c r="K131" s="157"/>
      <c r="L131" s="157">
        <v>10000</v>
      </c>
      <c r="M131" s="157">
        <v>10000</v>
      </c>
      <c r="N131" s="156">
        <f t="shared" si="66"/>
        <v>190.47619047619045</v>
      </c>
      <c r="O131" s="154">
        <f t="shared" si="66"/>
        <v>250</v>
      </c>
      <c r="P131" s="154">
        <f t="shared" si="68"/>
        <v>100.5</v>
      </c>
      <c r="Q131" s="154">
        <f t="shared" si="69"/>
        <v>200</v>
      </c>
      <c r="R131" s="14">
        <f t="shared" si="70"/>
        <v>100</v>
      </c>
    </row>
    <row r="132" spans="1:18" s="3" customFormat="1" ht="12.75">
      <c r="A132" s="265"/>
      <c r="B132" s="268"/>
      <c r="C132" s="314" t="s">
        <v>78</v>
      </c>
      <c r="D132" s="265" t="s">
        <v>327</v>
      </c>
      <c r="E132" s="150" t="s">
        <v>34</v>
      </c>
      <c r="F132" s="152">
        <f>SUM(F133)</f>
        <v>5000</v>
      </c>
      <c r="G132" s="152">
        <f aca="true" t="shared" si="77" ref="G132:M132">SUM(G133)</f>
        <v>6000</v>
      </c>
      <c r="H132" s="152">
        <f t="shared" si="77"/>
        <v>5000</v>
      </c>
      <c r="I132" s="152">
        <f t="shared" si="77"/>
        <v>6000</v>
      </c>
      <c r="J132" s="152">
        <f t="shared" si="77"/>
        <v>0</v>
      </c>
      <c r="K132" s="152">
        <f t="shared" si="77"/>
        <v>0</v>
      </c>
      <c r="L132" s="152">
        <f t="shared" si="77"/>
        <v>5000</v>
      </c>
      <c r="M132" s="152">
        <f t="shared" si="77"/>
        <v>5000</v>
      </c>
      <c r="N132" s="156">
        <f t="shared" si="66"/>
        <v>120</v>
      </c>
      <c r="O132" s="154">
        <f t="shared" si="66"/>
        <v>83.33333333333334</v>
      </c>
      <c r="P132" s="154">
        <f t="shared" si="68"/>
        <v>101.2</v>
      </c>
      <c r="Q132" s="154">
        <f t="shared" si="69"/>
        <v>83.33333333333334</v>
      </c>
      <c r="R132" s="14">
        <f t="shared" si="70"/>
        <v>100</v>
      </c>
    </row>
    <row r="133" spans="1:18" s="3" customFormat="1" ht="12.75">
      <c r="A133" s="265"/>
      <c r="B133" s="268"/>
      <c r="C133" s="314" t="s">
        <v>78</v>
      </c>
      <c r="D133" s="265" t="s">
        <v>328</v>
      </c>
      <c r="E133" s="150" t="s">
        <v>62</v>
      </c>
      <c r="F133" s="157">
        <v>5000</v>
      </c>
      <c r="G133" s="270">
        <v>6000</v>
      </c>
      <c r="H133" s="157">
        <v>5000</v>
      </c>
      <c r="I133" s="157">
        <v>6000</v>
      </c>
      <c r="J133" s="157"/>
      <c r="K133" s="157"/>
      <c r="L133" s="157">
        <v>5000</v>
      </c>
      <c r="M133" s="157">
        <v>5000</v>
      </c>
      <c r="N133" s="156">
        <f t="shared" si="66"/>
        <v>120</v>
      </c>
      <c r="O133" s="154">
        <f t="shared" si="66"/>
        <v>83.33333333333334</v>
      </c>
      <c r="P133" s="154">
        <f t="shared" si="68"/>
        <v>101.2</v>
      </c>
      <c r="Q133" s="154">
        <f t="shared" si="69"/>
        <v>83.33333333333334</v>
      </c>
      <c r="R133" s="14">
        <f t="shared" si="70"/>
        <v>100</v>
      </c>
    </row>
    <row r="134" spans="1:18" s="3" customFormat="1" ht="12.75">
      <c r="A134" s="271" t="s">
        <v>329</v>
      </c>
      <c r="B134" s="290"/>
      <c r="C134" s="315" t="s">
        <v>331</v>
      </c>
      <c r="D134" s="271" t="s">
        <v>269</v>
      </c>
      <c r="E134" s="273" t="s">
        <v>330</v>
      </c>
      <c r="F134" s="275">
        <f>SUM(F135)</f>
        <v>2000</v>
      </c>
      <c r="G134" s="275">
        <f aca="true" t="shared" si="78" ref="G134:M134">SUM(G135)</f>
        <v>13000</v>
      </c>
      <c r="H134" s="275">
        <f t="shared" si="78"/>
        <v>18000</v>
      </c>
      <c r="I134" s="275">
        <f t="shared" si="78"/>
        <v>13000</v>
      </c>
      <c r="J134" s="275">
        <f t="shared" si="78"/>
        <v>0</v>
      </c>
      <c r="K134" s="275">
        <f t="shared" si="78"/>
        <v>0</v>
      </c>
      <c r="L134" s="275">
        <f t="shared" si="78"/>
        <v>23000</v>
      </c>
      <c r="M134" s="275">
        <f t="shared" si="78"/>
        <v>33000</v>
      </c>
      <c r="N134" s="276">
        <f t="shared" si="66"/>
        <v>650</v>
      </c>
      <c r="O134" s="275">
        <f t="shared" si="66"/>
        <v>138.46153846153845</v>
      </c>
      <c r="P134" s="275">
        <f t="shared" si="68"/>
        <v>100.72222222222223</v>
      </c>
      <c r="Q134" s="275">
        <f t="shared" si="69"/>
        <v>176.9230769230769</v>
      </c>
      <c r="R134" s="51">
        <f t="shared" si="70"/>
        <v>143.47826086956522</v>
      </c>
    </row>
    <row r="135" spans="1:18" s="3" customFormat="1" ht="12.75">
      <c r="A135" s="265"/>
      <c r="B135" s="268">
        <v>1</v>
      </c>
      <c r="C135" s="314" t="s">
        <v>331</v>
      </c>
      <c r="D135" s="265" t="s">
        <v>1</v>
      </c>
      <c r="E135" s="150" t="s">
        <v>3</v>
      </c>
      <c r="F135" s="152">
        <f aca="true" t="shared" si="79" ref="F135:M135">SUM(F136,F138)</f>
        <v>2000</v>
      </c>
      <c r="G135" s="152">
        <f t="shared" si="79"/>
        <v>13000</v>
      </c>
      <c r="H135" s="152">
        <f t="shared" si="79"/>
        <v>18000</v>
      </c>
      <c r="I135" s="152">
        <f t="shared" si="79"/>
        <v>13000</v>
      </c>
      <c r="J135" s="152">
        <f t="shared" si="79"/>
        <v>0</v>
      </c>
      <c r="K135" s="152">
        <f t="shared" si="79"/>
        <v>0</v>
      </c>
      <c r="L135" s="152">
        <f t="shared" si="79"/>
        <v>23000</v>
      </c>
      <c r="M135" s="152">
        <f t="shared" si="79"/>
        <v>33000</v>
      </c>
      <c r="N135" s="156">
        <f t="shared" si="66"/>
        <v>650</v>
      </c>
      <c r="O135" s="154">
        <f t="shared" si="66"/>
        <v>138.46153846153845</v>
      </c>
      <c r="P135" s="154">
        <f t="shared" si="68"/>
        <v>100.72222222222223</v>
      </c>
      <c r="Q135" s="154">
        <f t="shared" si="69"/>
        <v>176.9230769230769</v>
      </c>
      <c r="R135" s="14">
        <f t="shared" si="70"/>
        <v>143.47826086956522</v>
      </c>
    </row>
    <row r="136" spans="1:18" s="3" customFormat="1" ht="12.75">
      <c r="A136" s="265"/>
      <c r="B136" s="268"/>
      <c r="C136" s="314" t="s">
        <v>331</v>
      </c>
      <c r="D136" s="265" t="s">
        <v>202</v>
      </c>
      <c r="E136" s="150" t="s">
        <v>4</v>
      </c>
      <c r="F136" s="152">
        <f aca="true" t="shared" si="80" ref="F136:M136">SUM(F137)</f>
        <v>0</v>
      </c>
      <c r="G136" s="152">
        <f t="shared" si="80"/>
        <v>3000</v>
      </c>
      <c r="H136" s="152">
        <f t="shared" si="80"/>
        <v>3000</v>
      </c>
      <c r="I136" s="152">
        <f t="shared" si="80"/>
        <v>3000</v>
      </c>
      <c r="J136" s="152">
        <f t="shared" si="80"/>
        <v>0</v>
      </c>
      <c r="K136" s="152">
        <f t="shared" si="80"/>
        <v>0</v>
      </c>
      <c r="L136" s="152">
        <f t="shared" si="80"/>
        <v>3000</v>
      </c>
      <c r="M136" s="152">
        <f t="shared" si="80"/>
        <v>3000</v>
      </c>
      <c r="N136" s="156" t="e">
        <f t="shared" si="66"/>
        <v>#DIV/0!</v>
      </c>
      <c r="O136" s="154">
        <f t="shared" si="66"/>
        <v>100</v>
      </c>
      <c r="P136" s="154">
        <f t="shared" si="68"/>
        <v>101</v>
      </c>
      <c r="Q136" s="154">
        <f t="shared" si="69"/>
        <v>100</v>
      </c>
      <c r="R136" s="14">
        <f t="shared" si="70"/>
        <v>100</v>
      </c>
    </row>
    <row r="137" spans="1:18" s="3" customFormat="1" ht="12.75">
      <c r="A137" s="265"/>
      <c r="B137" s="268"/>
      <c r="C137" s="314" t="s">
        <v>331</v>
      </c>
      <c r="D137" s="265" t="s">
        <v>205</v>
      </c>
      <c r="E137" s="150" t="s">
        <v>8</v>
      </c>
      <c r="F137" s="157"/>
      <c r="G137" s="270">
        <v>3000</v>
      </c>
      <c r="H137" s="157">
        <v>3000</v>
      </c>
      <c r="I137" s="157">
        <v>3000</v>
      </c>
      <c r="J137" s="157"/>
      <c r="K137" s="157"/>
      <c r="L137" s="157">
        <v>3000</v>
      </c>
      <c r="M137" s="157">
        <v>3000</v>
      </c>
      <c r="N137" s="156" t="e">
        <f t="shared" si="66"/>
        <v>#DIV/0!</v>
      </c>
      <c r="O137" s="154">
        <f t="shared" si="66"/>
        <v>100</v>
      </c>
      <c r="P137" s="154">
        <f t="shared" si="68"/>
        <v>101</v>
      </c>
      <c r="Q137" s="154">
        <f t="shared" si="69"/>
        <v>100</v>
      </c>
      <c r="R137" s="14">
        <f t="shared" si="70"/>
        <v>100</v>
      </c>
    </row>
    <row r="138" spans="1:18" s="3" customFormat="1" ht="12.75">
      <c r="A138" s="265"/>
      <c r="B138" s="268"/>
      <c r="C138" s="314" t="s">
        <v>331</v>
      </c>
      <c r="D138" s="265" t="s">
        <v>327</v>
      </c>
      <c r="E138" s="150" t="s">
        <v>34</v>
      </c>
      <c r="F138" s="152">
        <f aca="true" t="shared" si="81" ref="F138:M138">SUM(F139)</f>
        <v>2000</v>
      </c>
      <c r="G138" s="152">
        <f t="shared" si="81"/>
        <v>10000</v>
      </c>
      <c r="H138" s="152">
        <f t="shared" si="81"/>
        <v>15000</v>
      </c>
      <c r="I138" s="152">
        <f t="shared" si="81"/>
        <v>10000</v>
      </c>
      <c r="J138" s="152">
        <f t="shared" si="81"/>
        <v>0</v>
      </c>
      <c r="K138" s="152">
        <f t="shared" si="81"/>
        <v>0</v>
      </c>
      <c r="L138" s="152">
        <f t="shared" si="81"/>
        <v>20000</v>
      </c>
      <c r="M138" s="152">
        <f t="shared" si="81"/>
        <v>30000</v>
      </c>
      <c r="N138" s="156">
        <f t="shared" si="66"/>
        <v>500</v>
      </c>
      <c r="O138" s="154">
        <f t="shared" si="66"/>
        <v>150</v>
      </c>
      <c r="P138" s="154">
        <f t="shared" si="68"/>
        <v>100.66666666666667</v>
      </c>
      <c r="Q138" s="154">
        <f t="shared" si="69"/>
        <v>200</v>
      </c>
      <c r="R138" s="14">
        <f t="shared" si="70"/>
        <v>150</v>
      </c>
    </row>
    <row r="139" spans="1:18" s="3" customFormat="1" ht="12.75">
      <c r="A139" s="265"/>
      <c r="B139" s="268"/>
      <c r="C139" s="314" t="s">
        <v>331</v>
      </c>
      <c r="D139" s="265" t="s">
        <v>328</v>
      </c>
      <c r="E139" s="150" t="s">
        <v>62</v>
      </c>
      <c r="F139" s="157">
        <v>2000</v>
      </c>
      <c r="G139" s="270">
        <v>10000</v>
      </c>
      <c r="H139" s="157">
        <v>15000</v>
      </c>
      <c r="I139" s="157">
        <v>10000</v>
      </c>
      <c r="J139" s="157"/>
      <c r="K139" s="157"/>
      <c r="L139" s="157">
        <v>20000</v>
      </c>
      <c r="M139" s="157">
        <v>30000</v>
      </c>
      <c r="N139" s="156">
        <f t="shared" si="66"/>
        <v>500</v>
      </c>
      <c r="O139" s="154">
        <f t="shared" si="66"/>
        <v>150</v>
      </c>
      <c r="P139" s="154">
        <f t="shared" si="68"/>
        <v>100.66666666666667</v>
      </c>
      <c r="Q139" s="154">
        <f t="shared" si="69"/>
        <v>200</v>
      </c>
      <c r="R139" s="14">
        <f t="shared" si="70"/>
        <v>150</v>
      </c>
    </row>
    <row r="140" spans="1:18" ht="12.75">
      <c r="A140" s="249" t="s">
        <v>195</v>
      </c>
      <c r="B140" s="284"/>
      <c r="C140" s="251"/>
      <c r="D140" s="147" t="s">
        <v>105</v>
      </c>
      <c r="E140" s="147"/>
      <c r="F140" s="148">
        <f>SUM(F142,F214,F250)</f>
        <v>1152553</v>
      </c>
      <c r="G140" s="148">
        <f>SUM(G142,G214,G250)</f>
        <v>1788000</v>
      </c>
      <c r="H140" s="148">
        <f>SUM(H142,H214,H250)</f>
        <v>1944500</v>
      </c>
      <c r="I140" s="148">
        <f>SUM(I142,I214,I250)</f>
        <v>3100000</v>
      </c>
      <c r="J140" s="148" t="e">
        <f>+J142+J214+J250</f>
        <v>#REF!</v>
      </c>
      <c r="K140" s="148" t="e">
        <f>+K142+K214+K250</f>
        <v>#REF!</v>
      </c>
      <c r="L140" s="148">
        <f>SUM(L142,L214,L250)</f>
        <v>3000000</v>
      </c>
      <c r="M140" s="148">
        <f>SUM(M142,M214,M250)</f>
        <v>3123000</v>
      </c>
      <c r="N140" s="148">
        <f t="shared" si="66"/>
        <v>155.1338636921686</v>
      </c>
      <c r="O140" s="191">
        <f t="shared" si="66"/>
        <v>108.75279642058166</v>
      </c>
      <c r="P140" s="191">
        <f>+I140/H140+100</f>
        <v>101.59424016456673</v>
      </c>
      <c r="Q140" s="191">
        <f t="shared" si="69"/>
        <v>96.7741935483871</v>
      </c>
      <c r="R140" s="32">
        <f t="shared" si="70"/>
        <v>104.1</v>
      </c>
    </row>
    <row r="141" spans="1:18" ht="12.75">
      <c r="A141" s="249" t="s">
        <v>76</v>
      </c>
      <c r="B141" s="284"/>
      <c r="C141" s="251" t="s">
        <v>76</v>
      </c>
      <c r="D141" s="147" t="s">
        <v>79</v>
      </c>
      <c r="E141" s="147"/>
      <c r="F141" s="148"/>
      <c r="G141" s="148"/>
      <c r="H141" s="148"/>
      <c r="I141" s="148"/>
      <c r="J141" s="148"/>
      <c r="K141" s="148"/>
      <c r="L141" s="148"/>
      <c r="M141" s="148"/>
      <c r="N141" s="148"/>
      <c r="O141" s="191"/>
      <c r="P141" s="191"/>
      <c r="Q141" s="191"/>
      <c r="R141" s="32"/>
    </row>
    <row r="142" spans="1:18" ht="21">
      <c r="A142" s="316" t="s">
        <v>157</v>
      </c>
      <c r="B142" s="277"/>
      <c r="C142" s="257"/>
      <c r="D142" s="317" t="s">
        <v>290</v>
      </c>
      <c r="E142" s="318" t="s">
        <v>291</v>
      </c>
      <c r="F142" s="319">
        <f aca="true" t="shared" si="82" ref="F142:M142">SUM(F143,F152,F166,F174,F178,F187,F197,F203,F207)</f>
        <v>648110</v>
      </c>
      <c r="G142" s="319">
        <f>SUM(G143,G152,G166,G174,G178,G187,G197,G203,G207)</f>
        <v>1151000</v>
      </c>
      <c r="H142" s="319">
        <f>SUM(H143,H152,H166,H174,H178,H187,H197,H203,H207)</f>
        <v>1095500</v>
      </c>
      <c r="I142" s="319">
        <f t="shared" si="82"/>
        <v>1163000</v>
      </c>
      <c r="J142" s="319" t="e">
        <f t="shared" si="82"/>
        <v>#REF!</v>
      </c>
      <c r="K142" s="319" t="e">
        <f t="shared" si="82"/>
        <v>#REF!</v>
      </c>
      <c r="L142" s="319">
        <f>SUM(L143,L152,L166,L174,L178,L187,L197,L203,L207)</f>
        <v>969500</v>
      </c>
      <c r="M142" s="319">
        <f t="shared" si="82"/>
        <v>1194500</v>
      </c>
      <c r="N142" s="319">
        <f t="shared" si="66"/>
        <v>177.5933097776612</v>
      </c>
      <c r="O142" s="320">
        <f t="shared" si="66"/>
        <v>95.17810599478715</v>
      </c>
      <c r="P142" s="320">
        <f t="shared" si="68"/>
        <v>101.06161570059334</v>
      </c>
      <c r="Q142" s="320">
        <f t="shared" si="69"/>
        <v>83.36199484092863</v>
      </c>
      <c r="R142" s="99">
        <f t="shared" si="70"/>
        <v>123.20783909231562</v>
      </c>
    </row>
    <row r="143" spans="1:18" ht="12.75">
      <c r="A143" s="260" t="s">
        <v>158</v>
      </c>
      <c r="B143" s="281"/>
      <c r="C143" s="295" t="s">
        <v>80</v>
      </c>
      <c r="D143" s="262" t="s">
        <v>269</v>
      </c>
      <c r="E143" s="262" t="s">
        <v>47</v>
      </c>
      <c r="F143" s="264">
        <f aca="true" t="shared" si="83" ref="F143:M143">SUM(F145,F149)</f>
        <v>189134</v>
      </c>
      <c r="G143" s="264">
        <f t="shared" si="83"/>
        <v>207000</v>
      </c>
      <c r="H143" s="264">
        <f t="shared" si="83"/>
        <v>203000</v>
      </c>
      <c r="I143" s="264">
        <f t="shared" si="83"/>
        <v>207000</v>
      </c>
      <c r="J143" s="264" t="e">
        <f t="shared" si="83"/>
        <v>#REF!</v>
      </c>
      <c r="K143" s="264" t="e">
        <f t="shared" si="83"/>
        <v>#REF!</v>
      </c>
      <c r="L143" s="264">
        <f t="shared" si="83"/>
        <v>253000</v>
      </c>
      <c r="M143" s="264">
        <f t="shared" si="83"/>
        <v>253000</v>
      </c>
      <c r="N143" s="264">
        <f t="shared" si="66"/>
        <v>109.44621273805872</v>
      </c>
      <c r="O143" s="283">
        <f t="shared" si="66"/>
        <v>98.06763285024155</v>
      </c>
      <c r="P143" s="283">
        <f t="shared" si="68"/>
        <v>101.01970443349754</v>
      </c>
      <c r="Q143" s="283">
        <f t="shared" si="69"/>
        <v>122.22222222222223</v>
      </c>
      <c r="R143" s="33">
        <f t="shared" si="70"/>
        <v>100</v>
      </c>
    </row>
    <row r="144" spans="1:18" ht="12.75">
      <c r="A144" s="260"/>
      <c r="B144" s="281"/>
      <c r="C144" s="295"/>
      <c r="D144" s="262"/>
      <c r="E144" s="262" t="s">
        <v>48</v>
      </c>
      <c r="F144" s="264"/>
      <c r="G144" s="264"/>
      <c r="H144" s="264"/>
      <c r="I144" s="264"/>
      <c r="J144" s="264"/>
      <c r="K144" s="264"/>
      <c r="L144" s="264"/>
      <c r="M144" s="264"/>
      <c r="N144" s="264"/>
      <c r="O144" s="283"/>
      <c r="P144" s="283"/>
      <c r="Q144" s="283"/>
      <c r="R144" s="33"/>
    </row>
    <row r="145" spans="1:18" s="2" customFormat="1" ht="12.75">
      <c r="A145" s="265"/>
      <c r="B145" s="268">
        <v>3</v>
      </c>
      <c r="C145" s="265" t="s">
        <v>80</v>
      </c>
      <c r="D145" s="150">
        <v>3</v>
      </c>
      <c r="E145" s="151" t="s">
        <v>3</v>
      </c>
      <c r="F145" s="152">
        <f>SUM(F146,)</f>
        <v>189134</v>
      </c>
      <c r="G145" s="152">
        <f aca="true" t="shared" si="84" ref="G145:M145">SUM(G146,)</f>
        <v>207000</v>
      </c>
      <c r="H145" s="152">
        <f t="shared" si="84"/>
        <v>203000</v>
      </c>
      <c r="I145" s="152">
        <f t="shared" si="84"/>
        <v>207000</v>
      </c>
      <c r="J145" s="152">
        <f t="shared" si="84"/>
        <v>0</v>
      </c>
      <c r="K145" s="152">
        <f t="shared" si="84"/>
        <v>0</v>
      </c>
      <c r="L145" s="152">
        <f t="shared" si="84"/>
        <v>253000</v>
      </c>
      <c r="M145" s="152">
        <f t="shared" si="84"/>
        <v>253000</v>
      </c>
      <c r="N145" s="156">
        <f t="shared" si="66"/>
        <v>109.44621273805872</v>
      </c>
      <c r="O145" s="154">
        <f t="shared" si="66"/>
        <v>98.06763285024155</v>
      </c>
      <c r="P145" s="154">
        <f t="shared" si="68"/>
        <v>101.01970443349754</v>
      </c>
      <c r="Q145" s="154">
        <f t="shared" si="69"/>
        <v>122.22222222222223</v>
      </c>
      <c r="R145" s="14">
        <f t="shared" si="70"/>
        <v>100</v>
      </c>
    </row>
    <row r="146" spans="1:18" s="2" customFormat="1" ht="12.75">
      <c r="A146" s="265"/>
      <c r="B146" s="268"/>
      <c r="C146" s="265" t="s">
        <v>80</v>
      </c>
      <c r="D146" s="150">
        <v>32</v>
      </c>
      <c r="E146" s="151" t="s">
        <v>4</v>
      </c>
      <c r="F146" s="152">
        <f aca="true" t="shared" si="85" ref="F146:M146">SUM(F147,F148)</f>
        <v>189134</v>
      </c>
      <c r="G146" s="152">
        <f t="shared" si="85"/>
        <v>207000</v>
      </c>
      <c r="H146" s="152">
        <f t="shared" si="85"/>
        <v>203000</v>
      </c>
      <c r="I146" s="152">
        <f t="shared" si="85"/>
        <v>207000</v>
      </c>
      <c r="J146" s="152">
        <f t="shared" si="85"/>
        <v>0</v>
      </c>
      <c r="K146" s="152">
        <f t="shared" si="85"/>
        <v>0</v>
      </c>
      <c r="L146" s="152">
        <f t="shared" si="85"/>
        <v>253000</v>
      </c>
      <c r="M146" s="152">
        <f t="shared" si="85"/>
        <v>253000</v>
      </c>
      <c r="N146" s="156">
        <f t="shared" si="66"/>
        <v>109.44621273805872</v>
      </c>
      <c r="O146" s="154">
        <f t="shared" si="66"/>
        <v>98.06763285024155</v>
      </c>
      <c r="P146" s="154">
        <f t="shared" si="68"/>
        <v>101.01970443349754</v>
      </c>
      <c r="Q146" s="154">
        <f t="shared" si="69"/>
        <v>122.22222222222223</v>
      </c>
      <c r="R146" s="14">
        <f t="shared" si="70"/>
        <v>100</v>
      </c>
    </row>
    <row r="147" spans="1:18" s="2" customFormat="1" ht="12.75">
      <c r="A147" s="265"/>
      <c r="B147" s="268"/>
      <c r="C147" s="265" t="s">
        <v>80</v>
      </c>
      <c r="D147" s="150">
        <v>322</v>
      </c>
      <c r="E147" s="151" t="s">
        <v>59</v>
      </c>
      <c r="F147" s="157">
        <v>1043</v>
      </c>
      <c r="G147" s="270">
        <v>5000</v>
      </c>
      <c r="H147" s="157">
        <v>3000</v>
      </c>
      <c r="I147" s="157">
        <v>5000</v>
      </c>
      <c r="J147" s="157"/>
      <c r="K147" s="157"/>
      <c r="L147" s="157">
        <v>3000</v>
      </c>
      <c r="M147" s="157">
        <v>3000</v>
      </c>
      <c r="N147" s="156">
        <f t="shared" si="66"/>
        <v>479.38638542665393</v>
      </c>
      <c r="O147" s="154">
        <f t="shared" si="66"/>
        <v>60</v>
      </c>
      <c r="P147" s="154">
        <f t="shared" si="68"/>
        <v>101.66666666666667</v>
      </c>
      <c r="Q147" s="154">
        <f t="shared" si="69"/>
        <v>60</v>
      </c>
      <c r="R147" s="14">
        <f t="shared" si="70"/>
        <v>100</v>
      </c>
    </row>
    <row r="148" spans="1:18" s="3" customFormat="1" ht="12.75">
      <c r="A148" s="265"/>
      <c r="B148" s="268"/>
      <c r="C148" s="265" t="s">
        <v>80</v>
      </c>
      <c r="D148" s="150">
        <v>323</v>
      </c>
      <c r="E148" s="151" t="s">
        <v>55</v>
      </c>
      <c r="F148" s="157">
        <v>188091</v>
      </c>
      <c r="G148" s="270">
        <v>202000</v>
      </c>
      <c r="H148" s="157">
        <v>200000</v>
      </c>
      <c r="I148" s="157">
        <v>202000</v>
      </c>
      <c r="J148" s="157"/>
      <c r="K148" s="157"/>
      <c r="L148" s="157">
        <v>250000</v>
      </c>
      <c r="M148" s="157">
        <v>250000</v>
      </c>
      <c r="N148" s="156">
        <f t="shared" si="66"/>
        <v>107.39482484542057</v>
      </c>
      <c r="O148" s="154">
        <f t="shared" si="66"/>
        <v>99.00990099009901</v>
      </c>
      <c r="P148" s="154">
        <f t="shared" si="68"/>
        <v>101.01</v>
      </c>
      <c r="Q148" s="154">
        <f t="shared" si="69"/>
        <v>123.76237623762376</v>
      </c>
      <c r="R148" s="14">
        <f t="shared" si="70"/>
        <v>100</v>
      </c>
    </row>
    <row r="149" spans="1:18" s="3" customFormat="1" ht="12.75">
      <c r="A149" s="265"/>
      <c r="B149" s="268"/>
      <c r="C149" s="265" t="s">
        <v>80</v>
      </c>
      <c r="D149" s="150">
        <v>4</v>
      </c>
      <c r="E149" s="151" t="s">
        <v>11</v>
      </c>
      <c r="F149" s="152">
        <f>SUM(F150,)</f>
        <v>0</v>
      </c>
      <c r="G149" s="152">
        <f aca="true" t="shared" si="86" ref="G149:M149">SUM(G150,)</f>
        <v>0</v>
      </c>
      <c r="H149" s="152">
        <f t="shared" si="86"/>
        <v>0</v>
      </c>
      <c r="I149" s="152">
        <f t="shared" si="86"/>
        <v>0</v>
      </c>
      <c r="J149" s="152" t="e">
        <f t="shared" si="86"/>
        <v>#REF!</v>
      </c>
      <c r="K149" s="152" t="e">
        <f t="shared" si="86"/>
        <v>#REF!</v>
      </c>
      <c r="L149" s="152">
        <f t="shared" si="86"/>
        <v>0</v>
      </c>
      <c r="M149" s="152">
        <f t="shared" si="86"/>
        <v>0</v>
      </c>
      <c r="N149" s="156" t="e">
        <f t="shared" si="66"/>
        <v>#DIV/0!</v>
      </c>
      <c r="O149" s="154" t="e">
        <f t="shared" si="66"/>
        <v>#DIV/0!</v>
      </c>
      <c r="P149" s="154" t="e">
        <f t="shared" si="68"/>
        <v>#DIV/0!</v>
      </c>
      <c r="Q149" s="154" t="e">
        <f t="shared" si="69"/>
        <v>#DIV/0!</v>
      </c>
      <c r="R149" s="14" t="e">
        <f t="shared" si="70"/>
        <v>#DIV/0!</v>
      </c>
    </row>
    <row r="150" spans="1:18" s="3" customFormat="1" ht="12.75">
      <c r="A150" s="265"/>
      <c r="B150" s="268"/>
      <c r="C150" s="265" t="s">
        <v>80</v>
      </c>
      <c r="D150" s="150">
        <v>42</v>
      </c>
      <c r="E150" s="151" t="s">
        <v>129</v>
      </c>
      <c r="F150" s="152">
        <f>SUM(F151)</f>
        <v>0</v>
      </c>
      <c r="G150" s="152">
        <f aca="true" t="shared" si="87" ref="G150:M150">SUM(G151)</f>
        <v>0</v>
      </c>
      <c r="H150" s="152">
        <f t="shared" si="87"/>
        <v>0</v>
      </c>
      <c r="I150" s="152">
        <f t="shared" si="87"/>
        <v>0</v>
      </c>
      <c r="J150" s="152" t="e">
        <f t="shared" si="87"/>
        <v>#REF!</v>
      </c>
      <c r="K150" s="152" t="e">
        <f t="shared" si="87"/>
        <v>#REF!</v>
      </c>
      <c r="L150" s="152">
        <f t="shared" si="87"/>
        <v>0</v>
      </c>
      <c r="M150" s="152">
        <f t="shared" si="87"/>
        <v>0</v>
      </c>
      <c r="N150" s="156" t="e">
        <f t="shared" si="66"/>
        <v>#DIV/0!</v>
      </c>
      <c r="O150" s="154" t="e">
        <f t="shared" si="66"/>
        <v>#DIV/0!</v>
      </c>
      <c r="P150" s="154" t="e">
        <f t="shared" si="68"/>
        <v>#DIV/0!</v>
      </c>
      <c r="Q150" s="154" t="e">
        <f t="shared" si="69"/>
        <v>#DIV/0!</v>
      </c>
      <c r="R150" s="14" t="e">
        <f t="shared" si="70"/>
        <v>#DIV/0!</v>
      </c>
    </row>
    <row r="151" spans="1:18" s="3" customFormat="1" ht="12.75">
      <c r="A151" s="265"/>
      <c r="B151" s="268"/>
      <c r="C151" s="265" t="s">
        <v>80</v>
      </c>
      <c r="D151" s="150">
        <v>421</v>
      </c>
      <c r="E151" s="151" t="s">
        <v>65</v>
      </c>
      <c r="F151" s="157">
        <v>0</v>
      </c>
      <c r="G151" s="270">
        <v>0</v>
      </c>
      <c r="H151" s="157">
        <v>0</v>
      </c>
      <c r="I151" s="157">
        <v>0</v>
      </c>
      <c r="J151" s="157" t="e">
        <f>SUM(#REF!)</f>
        <v>#REF!</v>
      </c>
      <c r="K151" s="157" t="e">
        <f>SUM(#REF!)</f>
        <v>#REF!</v>
      </c>
      <c r="L151" s="157">
        <v>0</v>
      </c>
      <c r="M151" s="157">
        <v>0</v>
      </c>
      <c r="N151" s="156" t="e">
        <f t="shared" si="66"/>
        <v>#DIV/0!</v>
      </c>
      <c r="O151" s="154" t="e">
        <f t="shared" si="66"/>
        <v>#DIV/0!</v>
      </c>
      <c r="P151" s="154" t="e">
        <f t="shared" si="68"/>
        <v>#DIV/0!</v>
      </c>
      <c r="Q151" s="154" t="e">
        <f t="shared" si="69"/>
        <v>#DIV/0!</v>
      </c>
      <c r="R151" s="14" t="e">
        <f t="shared" si="70"/>
        <v>#DIV/0!</v>
      </c>
    </row>
    <row r="152" spans="1:18" ht="21">
      <c r="A152" s="321" t="s">
        <v>159</v>
      </c>
      <c r="B152" s="322"/>
      <c r="C152" s="323" t="s">
        <v>81</v>
      </c>
      <c r="D152" s="324" t="s">
        <v>269</v>
      </c>
      <c r="E152" s="292" t="s">
        <v>292</v>
      </c>
      <c r="F152" s="313">
        <f aca="true" t="shared" si="88" ref="F152:M152">SUM(F153,F162)</f>
        <v>240255</v>
      </c>
      <c r="G152" s="313">
        <f>SUM(G153,G162)</f>
        <v>555000</v>
      </c>
      <c r="H152" s="313">
        <f>SUM(H153,H162)</f>
        <v>399500</v>
      </c>
      <c r="I152" s="313">
        <f t="shared" si="88"/>
        <v>560000</v>
      </c>
      <c r="J152" s="313">
        <f t="shared" si="88"/>
        <v>0</v>
      </c>
      <c r="K152" s="313">
        <f t="shared" si="88"/>
        <v>0</v>
      </c>
      <c r="L152" s="313">
        <f>SUM(L153,L162)</f>
        <v>203500</v>
      </c>
      <c r="M152" s="313">
        <f t="shared" si="88"/>
        <v>428500</v>
      </c>
      <c r="N152" s="313">
        <f t="shared" si="66"/>
        <v>231.00455765748893</v>
      </c>
      <c r="O152" s="312">
        <f t="shared" si="66"/>
        <v>71.98198198198197</v>
      </c>
      <c r="P152" s="312">
        <f t="shared" si="68"/>
        <v>101.4017521902378</v>
      </c>
      <c r="Q152" s="312">
        <f t="shared" si="69"/>
        <v>36.339285714285715</v>
      </c>
      <c r="R152" s="98">
        <f t="shared" si="70"/>
        <v>210.56511056511056</v>
      </c>
    </row>
    <row r="153" spans="1:18" s="2" customFormat="1" ht="12.75">
      <c r="A153" s="265"/>
      <c r="B153" s="268"/>
      <c r="C153" s="265" t="s">
        <v>81</v>
      </c>
      <c r="D153" s="150">
        <v>3</v>
      </c>
      <c r="E153" s="151" t="s">
        <v>3</v>
      </c>
      <c r="F153" s="152">
        <f aca="true" t="shared" si="89" ref="F153:M153">SUM(F157,F154)</f>
        <v>220952</v>
      </c>
      <c r="G153" s="152">
        <f>SUM(G157,G154)</f>
        <v>540000</v>
      </c>
      <c r="H153" s="152">
        <f>SUM(H157,H154)</f>
        <v>384500</v>
      </c>
      <c r="I153" s="152">
        <f t="shared" si="89"/>
        <v>540000</v>
      </c>
      <c r="J153" s="152">
        <f t="shared" si="89"/>
        <v>0</v>
      </c>
      <c r="K153" s="152">
        <f t="shared" si="89"/>
        <v>0</v>
      </c>
      <c r="L153" s="152">
        <f>SUM(L157,L154)</f>
        <v>188500</v>
      </c>
      <c r="M153" s="152">
        <f t="shared" si="89"/>
        <v>413500</v>
      </c>
      <c r="N153" s="156">
        <f>+G153/F153*100</f>
        <v>244.39697309822947</v>
      </c>
      <c r="O153" s="154">
        <f t="shared" si="66"/>
        <v>71.2037037037037</v>
      </c>
      <c r="P153" s="154">
        <f t="shared" si="68"/>
        <v>101.40442132639792</v>
      </c>
      <c r="Q153" s="154">
        <f t="shared" si="69"/>
        <v>34.90740740740741</v>
      </c>
      <c r="R153" s="14">
        <f t="shared" si="70"/>
        <v>219.3633952254642</v>
      </c>
    </row>
    <row r="154" spans="1:18" s="2" customFormat="1" ht="12.75">
      <c r="A154" s="265"/>
      <c r="B154" s="268">
        <v>3</v>
      </c>
      <c r="C154" s="265" t="s">
        <v>81</v>
      </c>
      <c r="D154" s="150">
        <v>31</v>
      </c>
      <c r="E154" s="151" t="s">
        <v>6</v>
      </c>
      <c r="F154" s="152">
        <f aca="true" t="shared" si="90" ref="F154:M154">SUM(F155,F156)</f>
        <v>99980</v>
      </c>
      <c r="G154" s="152">
        <f>SUM(G155,G156)</f>
        <v>427000</v>
      </c>
      <c r="H154" s="152">
        <f>SUM(H155,H156)</f>
        <v>261000</v>
      </c>
      <c r="I154" s="152">
        <f t="shared" si="90"/>
        <v>427000</v>
      </c>
      <c r="J154" s="152">
        <f t="shared" si="90"/>
        <v>0</v>
      </c>
      <c r="K154" s="152">
        <f t="shared" si="90"/>
        <v>0</v>
      </c>
      <c r="L154" s="152">
        <f>SUM(L155,L156)</f>
        <v>65000</v>
      </c>
      <c r="M154" s="152">
        <f t="shared" si="90"/>
        <v>290000</v>
      </c>
      <c r="N154" s="156">
        <f aca="true" t="shared" si="91" ref="N154:N164">+G154/F154*100</f>
        <v>427.0854170834167</v>
      </c>
      <c r="O154" s="154">
        <f t="shared" si="66"/>
        <v>61.124121779859486</v>
      </c>
      <c r="P154" s="154">
        <f t="shared" si="68"/>
        <v>101.6360153256705</v>
      </c>
      <c r="Q154" s="154">
        <f t="shared" si="69"/>
        <v>15.22248243559719</v>
      </c>
      <c r="R154" s="14">
        <f t="shared" si="70"/>
        <v>446.1538461538462</v>
      </c>
    </row>
    <row r="155" spans="1:18" s="2" customFormat="1" ht="12.75">
      <c r="A155" s="265"/>
      <c r="B155" s="268"/>
      <c r="C155" s="265" t="s">
        <v>81</v>
      </c>
      <c r="D155" s="150">
        <v>311</v>
      </c>
      <c r="E155" s="151" t="s">
        <v>120</v>
      </c>
      <c r="F155" s="157">
        <v>85269</v>
      </c>
      <c r="G155" s="270">
        <v>360000</v>
      </c>
      <c r="H155" s="157">
        <v>225000</v>
      </c>
      <c r="I155" s="157">
        <v>360000</v>
      </c>
      <c r="J155" s="157"/>
      <c r="K155" s="157"/>
      <c r="L155" s="157">
        <v>25000</v>
      </c>
      <c r="M155" s="157">
        <v>250000</v>
      </c>
      <c r="N155" s="156">
        <f t="shared" si="91"/>
        <v>422.19329416317765</v>
      </c>
      <c r="O155" s="154">
        <f t="shared" si="66"/>
        <v>62.5</v>
      </c>
      <c r="P155" s="154">
        <f t="shared" si="68"/>
        <v>101.6</v>
      </c>
      <c r="Q155" s="154">
        <f t="shared" si="69"/>
        <v>6.944444444444445</v>
      </c>
      <c r="R155" s="14">
        <f t="shared" si="70"/>
        <v>1000</v>
      </c>
    </row>
    <row r="156" spans="1:18" s="2" customFormat="1" ht="12.75">
      <c r="A156" s="265"/>
      <c r="B156" s="268"/>
      <c r="C156" s="265" t="s">
        <v>81</v>
      </c>
      <c r="D156" s="150">
        <v>313</v>
      </c>
      <c r="E156" s="151" t="s">
        <v>57</v>
      </c>
      <c r="F156" s="157">
        <v>14711</v>
      </c>
      <c r="G156" s="270">
        <v>67000</v>
      </c>
      <c r="H156" s="157">
        <v>36000</v>
      </c>
      <c r="I156" s="157">
        <v>67000</v>
      </c>
      <c r="J156" s="157"/>
      <c r="K156" s="157"/>
      <c r="L156" s="157">
        <v>40000</v>
      </c>
      <c r="M156" s="157">
        <v>40000</v>
      </c>
      <c r="N156" s="156">
        <f t="shared" si="91"/>
        <v>455.4415063557882</v>
      </c>
      <c r="O156" s="154">
        <f t="shared" si="66"/>
        <v>53.73134328358209</v>
      </c>
      <c r="P156" s="154">
        <f t="shared" si="68"/>
        <v>101.86111111111111</v>
      </c>
      <c r="Q156" s="154">
        <f t="shared" si="69"/>
        <v>59.70149253731343</v>
      </c>
      <c r="R156" s="14">
        <f t="shared" si="70"/>
        <v>100</v>
      </c>
    </row>
    <row r="157" spans="1:18" s="2" customFormat="1" ht="12.75">
      <c r="A157" s="265"/>
      <c r="B157" s="268">
        <v>3</v>
      </c>
      <c r="C157" s="265" t="s">
        <v>81</v>
      </c>
      <c r="D157" s="150">
        <v>32</v>
      </c>
      <c r="E157" s="151" t="s">
        <v>4</v>
      </c>
      <c r="F157" s="152">
        <f aca="true" t="shared" si="92" ref="F157:M157">SUM(F158,F159,F160,F161)</f>
        <v>120972</v>
      </c>
      <c r="G157" s="152">
        <f t="shared" si="92"/>
        <v>113000</v>
      </c>
      <c r="H157" s="152">
        <f t="shared" si="92"/>
        <v>123500</v>
      </c>
      <c r="I157" s="152">
        <f t="shared" si="92"/>
        <v>113000</v>
      </c>
      <c r="J157" s="152">
        <f t="shared" si="92"/>
        <v>0</v>
      </c>
      <c r="K157" s="152">
        <f t="shared" si="92"/>
        <v>0</v>
      </c>
      <c r="L157" s="152">
        <f t="shared" si="92"/>
        <v>123500</v>
      </c>
      <c r="M157" s="152">
        <f t="shared" si="92"/>
        <v>123500</v>
      </c>
      <c r="N157" s="156">
        <f t="shared" si="91"/>
        <v>93.41004529973878</v>
      </c>
      <c r="O157" s="154">
        <f t="shared" si="66"/>
        <v>109.2920353982301</v>
      </c>
      <c r="P157" s="154">
        <f t="shared" si="68"/>
        <v>100.91497975708502</v>
      </c>
      <c r="Q157" s="154">
        <f t="shared" si="69"/>
        <v>109.2920353982301</v>
      </c>
      <c r="R157" s="14">
        <f t="shared" si="70"/>
        <v>100</v>
      </c>
    </row>
    <row r="158" spans="1:18" s="2" customFormat="1" ht="12.75">
      <c r="A158" s="265"/>
      <c r="B158" s="268"/>
      <c r="C158" s="265" t="s">
        <v>81</v>
      </c>
      <c r="D158" s="150">
        <v>321</v>
      </c>
      <c r="E158" s="151" t="s">
        <v>121</v>
      </c>
      <c r="F158" s="157">
        <v>3200</v>
      </c>
      <c r="G158" s="270">
        <v>18000</v>
      </c>
      <c r="H158" s="157"/>
      <c r="I158" s="157">
        <v>18000</v>
      </c>
      <c r="J158" s="157"/>
      <c r="K158" s="157"/>
      <c r="L158" s="157"/>
      <c r="M158" s="157"/>
      <c r="N158" s="156">
        <f t="shared" si="91"/>
        <v>562.5</v>
      </c>
      <c r="O158" s="154">
        <f t="shared" si="66"/>
        <v>0</v>
      </c>
      <c r="P158" s="154" t="e">
        <f t="shared" si="68"/>
        <v>#DIV/0!</v>
      </c>
      <c r="Q158" s="154">
        <f t="shared" si="69"/>
        <v>0</v>
      </c>
      <c r="R158" s="14" t="e">
        <f t="shared" si="70"/>
        <v>#DIV/0!</v>
      </c>
    </row>
    <row r="159" spans="1:18" s="2" customFormat="1" ht="12.75">
      <c r="A159" s="265"/>
      <c r="B159" s="268"/>
      <c r="C159" s="265" t="s">
        <v>81</v>
      </c>
      <c r="D159" s="150">
        <v>322</v>
      </c>
      <c r="E159" s="151" t="s">
        <v>59</v>
      </c>
      <c r="F159" s="157">
        <v>30953</v>
      </c>
      <c r="G159" s="270">
        <v>40000</v>
      </c>
      <c r="H159" s="157">
        <v>40000</v>
      </c>
      <c r="I159" s="157">
        <v>40000</v>
      </c>
      <c r="J159" s="157"/>
      <c r="K159" s="157"/>
      <c r="L159" s="157">
        <v>40000</v>
      </c>
      <c r="M159" s="157">
        <v>40000</v>
      </c>
      <c r="N159" s="156">
        <f t="shared" si="91"/>
        <v>129.22818466707588</v>
      </c>
      <c r="O159" s="154">
        <f t="shared" si="66"/>
        <v>100</v>
      </c>
      <c r="P159" s="154">
        <f t="shared" si="68"/>
        <v>101</v>
      </c>
      <c r="Q159" s="154">
        <f t="shared" si="69"/>
        <v>100</v>
      </c>
      <c r="R159" s="14">
        <f t="shared" si="70"/>
        <v>100</v>
      </c>
    </row>
    <row r="160" spans="1:18" s="2" customFormat="1" ht="12.75">
      <c r="A160" s="265"/>
      <c r="B160" s="268"/>
      <c r="C160" s="265" t="s">
        <v>81</v>
      </c>
      <c r="D160" s="150">
        <v>323</v>
      </c>
      <c r="E160" s="151" t="s">
        <v>55</v>
      </c>
      <c r="F160" s="157">
        <v>84041</v>
      </c>
      <c r="G160" s="270">
        <v>52000</v>
      </c>
      <c r="H160" s="157">
        <v>80000</v>
      </c>
      <c r="I160" s="157">
        <v>52000</v>
      </c>
      <c r="J160" s="157"/>
      <c r="K160" s="157"/>
      <c r="L160" s="157">
        <v>80000</v>
      </c>
      <c r="M160" s="157">
        <v>80000</v>
      </c>
      <c r="N160" s="156">
        <f t="shared" si="91"/>
        <v>61.874561226068224</v>
      </c>
      <c r="O160" s="154">
        <f t="shared" si="66"/>
        <v>153.84615384615387</v>
      </c>
      <c r="P160" s="154">
        <f t="shared" si="68"/>
        <v>100.65</v>
      </c>
      <c r="Q160" s="154">
        <f t="shared" si="69"/>
        <v>153.84615384615387</v>
      </c>
      <c r="R160" s="14">
        <f t="shared" si="70"/>
        <v>100</v>
      </c>
    </row>
    <row r="161" spans="1:18" s="2" customFormat="1" ht="12.75">
      <c r="A161" s="265"/>
      <c r="B161" s="268"/>
      <c r="C161" s="265" t="s">
        <v>81</v>
      </c>
      <c r="D161" s="150">
        <v>329</v>
      </c>
      <c r="E161" s="151" t="s">
        <v>8</v>
      </c>
      <c r="F161" s="157">
        <v>2778</v>
      </c>
      <c r="G161" s="270">
        <v>3000</v>
      </c>
      <c r="H161" s="157">
        <v>3500</v>
      </c>
      <c r="I161" s="157">
        <v>3000</v>
      </c>
      <c r="J161" s="157"/>
      <c r="K161" s="157"/>
      <c r="L161" s="157">
        <v>3500</v>
      </c>
      <c r="M161" s="157">
        <v>3500</v>
      </c>
      <c r="N161" s="156">
        <f t="shared" si="91"/>
        <v>107.9913606911447</v>
      </c>
      <c r="O161" s="154">
        <f t="shared" si="66"/>
        <v>116.66666666666667</v>
      </c>
      <c r="P161" s="154">
        <f t="shared" si="68"/>
        <v>100.85714285714286</v>
      </c>
      <c r="Q161" s="154">
        <f t="shared" si="69"/>
        <v>116.66666666666667</v>
      </c>
      <c r="R161" s="14">
        <f t="shared" si="70"/>
        <v>100</v>
      </c>
    </row>
    <row r="162" spans="1:18" s="3" customFormat="1" ht="12.75">
      <c r="A162" s="265"/>
      <c r="B162" s="268">
        <v>3</v>
      </c>
      <c r="C162" s="265" t="s">
        <v>81</v>
      </c>
      <c r="D162" s="150">
        <v>4</v>
      </c>
      <c r="E162" s="151" t="s">
        <v>11</v>
      </c>
      <c r="F162" s="152">
        <f>SUM(F163)</f>
        <v>19303</v>
      </c>
      <c r="G162" s="152">
        <f>SUM(G163)</f>
        <v>15000</v>
      </c>
      <c r="H162" s="152">
        <f>SUM(H163)</f>
        <v>15000</v>
      </c>
      <c r="I162" s="152">
        <f>SUM(I163)</f>
        <v>20000</v>
      </c>
      <c r="J162" s="154"/>
      <c r="K162" s="154"/>
      <c r="L162" s="152">
        <f>SUM(L163)</f>
        <v>15000</v>
      </c>
      <c r="M162" s="152">
        <f>SUM(M163)</f>
        <v>15000</v>
      </c>
      <c r="N162" s="156">
        <f t="shared" si="91"/>
        <v>77.70812827021707</v>
      </c>
      <c r="O162" s="154">
        <f t="shared" si="66"/>
        <v>100</v>
      </c>
      <c r="P162" s="154">
        <f t="shared" si="68"/>
        <v>101.33333333333333</v>
      </c>
      <c r="Q162" s="154">
        <f t="shared" si="69"/>
        <v>75</v>
      </c>
      <c r="R162" s="14">
        <f t="shared" si="70"/>
        <v>100</v>
      </c>
    </row>
    <row r="163" spans="1:18" s="3" customFormat="1" ht="12.75" customHeight="1">
      <c r="A163" s="265"/>
      <c r="B163" s="268"/>
      <c r="C163" s="265" t="s">
        <v>81</v>
      </c>
      <c r="D163" s="150">
        <v>42</v>
      </c>
      <c r="E163" s="151" t="s">
        <v>130</v>
      </c>
      <c r="F163" s="152">
        <f aca="true" t="shared" si="93" ref="F163:M163">SUM(F164,F165)</f>
        <v>19303</v>
      </c>
      <c r="G163" s="152">
        <f t="shared" si="93"/>
        <v>15000</v>
      </c>
      <c r="H163" s="152">
        <f t="shared" si="93"/>
        <v>15000</v>
      </c>
      <c r="I163" s="152">
        <f t="shared" si="93"/>
        <v>20000</v>
      </c>
      <c r="J163" s="152">
        <f t="shared" si="93"/>
        <v>0</v>
      </c>
      <c r="K163" s="152">
        <f t="shared" si="93"/>
        <v>0</v>
      </c>
      <c r="L163" s="152">
        <f t="shared" si="93"/>
        <v>15000</v>
      </c>
      <c r="M163" s="152">
        <f t="shared" si="93"/>
        <v>15000</v>
      </c>
      <c r="N163" s="156">
        <f t="shared" si="91"/>
        <v>77.70812827021707</v>
      </c>
      <c r="O163" s="154">
        <f t="shared" si="66"/>
        <v>100</v>
      </c>
      <c r="P163" s="154">
        <f t="shared" si="68"/>
        <v>101.33333333333333</v>
      </c>
      <c r="Q163" s="154">
        <f t="shared" si="69"/>
        <v>75</v>
      </c>
      <c r="R163" s="14">
        <f t="shared" si="70"/>
        <v>100</v>
      </c>
    </row>
    <row r="164" spans="1:18" s="3" customFormat="1" ht="12.75">
      <c r="A164" s="265"/>
      <c r="B164" s="268"/>
      <c r="C164" s="265" t="s">
        <v>81</v>
      </c>
      <c r="D164" s="150">
        <v>422</v>
      </c>
      <c r="E164" s="151" t="s">
        <v>53</v>
      </c>
      <c r="F164" s="157">
        <v>19303</v>
      </c>
      <c r="G164" s="270">
        <v>15000</v>
      </c>
      <c r="H164" s="157">
        <v>15000</v>
      </c>
      <c r="I164" s="157">
        <v>20000</v>
      </c>
      <c r="J164" s="157"/>
      <c r="K164" s="157"/>
      <c r="L164" s="157">
        <v>15000</v>
      </c>
      <c r="M164" s="157">
        <v>15000</v>
      </c>
      <c r="N164" s="156">
        <f t="shared" si="91"/>
        <v>77.70812827021707</v>
      </c>
      <c r="O164" s="154">
        <f t="shared" si="66"/>
        <v>100</v>
      </c>
      <c r="P164" s="154">
        <f t="shared" si="68"/>
        <v>101.33333333333333</v>
      </c>
      <c r="Q164" s="154">
        <f t="shared" si="69"/>
        <v>75</v>
      </c>
      <c r="R164" s="14">
        <f t="shared" si="70"/>
        <v>100</v>
      </c>
    </row>
    <row r="165" spans="1:18" s="3" customFormat="1" ht="12.75">
      <c r="A165" s="265"/>
      <c r="B165" s="268"/>
      <c r="C165" s="265" t="s">
        <v>81</v>
      </c>
      <c r="D165" s="150">
        <v>425</v>
      </c>
      <c r="E165" s="151" t="s">
        <v>359</v>
      </c>
      <c r="F165" s="157">
        <v>0</v>
      </c>
      <c r="G165" s="270"/>
      <c r="H165" s="157"/>
      <c r="I165" s="157"/>
      <c r="J165" s="157"/>
      <c r="K165" s="157"/>
      <c r="L165" s="157"/>
      <c r="M165" s="157"/>
      <c r="N165" s="156"/>
      <c r="O165" s="154"/>
      <c r="P165" s="154"/>
      <c r="Q165" s="154"/>
      <c r="R165" s="14"/>
    </row>
    <row r="166" spans="1:18" ht="12.75">
      <c r="A166" s="260" t="s">
        <v>160</v>
      </c>
      <c r="B166" s="281"/>
      <c r="C166" s="295" t="s">
        <v>82</v>
      </c>
      <c r="D166" s="296" t="s">
        <v>269</v>
      </c>
      <c r="E166" s="262" t="s">
        <v>293</v>
      </c>
      <c r="F166" s="264">
        <f aca="true" t="shared" si="94" ref="F166:I167">SUM(F167)</f>
        <v>84166</v>
      </c>
      <c r="G166" s="264">
        <f t="shared" si="94"/>
        <v>208000</v>
      </c>
      <c r="H166" s="264">
        <f>SUM(H167)</f>
        <v>310000</v>
      </c>
      <c r="I166" s="264">
        <f t="shared" si="94"/>
        <v>208000</v>
      </c>
      <c r="J166" s="264">
        <v>1371000</v>
      </c>
      <c r="K166" s="264">
        <v>1125000</v>
      </c>
      <c r="L166" s="264">
        <f>SUM(L167)</f>
        <v>310000</v>
      </c>
      <c r="M166" s="264">
        <f>SUM(M167)</f>
        <v>310000</v>
      </c>
      <c r="N166" s="264">
        <f t="shared" si="66"/>
        <v>247.1306703419433</v>
      </c>
      <c r="O166" s="283">
        <f t="shared" si="66"/>
        <v>149.03846153846155</v>
      </c>
      <c r="P166" s="283">
        <f t="shared" si="68"/>
        <v>100.67096774193548</v>
      </c>
      <c r="Q166" s="283">
        <f t="shared" si="69"/>
        <v>149.03846153846155</v>
      </c>
      <c r="R166" s="33">
        <f t="shared" si="70"/>
        <v>100</v>
      </c>
    </row>
    <row r="167" spans="1:18" s="2" customFormat="1" ht="12.75">
      <c r="A167" s="265"/>
      <c r="B167" s="268">
        <v>3</v>
      </c>
      <c r="C167" s="265" t="s">
        <v>82</v>
      </c>
      <c r="D167" s="150">
        <v>3</v>
      </c>
      <c r="E167" s="151" t="s">
        <v>3</v>
      </c>
      <c r="F167" s="152">
        <f t="shared" si="94"/>
        <v>84166</v>
      </c>
      <c r="G167" s="152">
        <f t="shared" si="94"/>
        <v>208000</v>
      </c>
      <c r="H167" s="152">
        <f>SUM(H168)</f>
        <v>310000</v>
      </c>
      <c r="I167" s="152">
        <f t="shared" si="94"/>
        <v>208000</v>
      </c>
      <c r="J167" s="154">
        <v>1371000</v>
      </c>
      <c r="K167" s="154">
        <v>1125000</v>
      </c>
      <c r="L167" s="152">
        <f>SUM(L168)</f>
        <v>310000</v>
      </c>
      <c r="M167" s="152">
        <f>SUM(M168)</f>
        <v>310000</v>
      </c>
      <c r="N167" s="156">
        <f>+G167/F167*100</f>
        <v>247.1306703419433</v>
      </c>
      <c r="O167" s="154">
        <f t="shared" si="66"/>
        <v>149.03846153846155</v>
      </c>
      <c r="P167" s="154">
        <f t="shared" si="68"/>
        <v>100.67096774193548</v>
      </c>
      <c r="Q167" s="154">
        <f t="shared" si="69"/>
        <v>149.03846153846155</v>
      </c>
      <c r="R167" s="14">
        <f t="shared" si="70"/>
        <v>100</v>
      </c>
    </row>
    <row r="168" spans="1:18" s="2" customFormat="1" ht="12.75">
      <c r="A168" s="265"/>
      <c r="B168" s="268"/>
      <c r="C168" s="265" t="s">
        <v>82</v>
      </c>
      <c r="D168" s="150">
        <v>32</v>
      </c>
      <c r="E168" s="151" t="s">
        <v>4</v>
      </c>
      <c r="F168" s="152">
        <f aca="true" t="shared" si="95" ref="F168:M168">SUM(F169,F170)</f>
        <v>84166</v>
      </c>
      <c r="G168" s="152">
        <f t="shared" si="95"/>
        <v>208000</v>
      </c>
      <c r="H168" s="152">
        <f t="shared" si="95"/>
        <v>310000</v>
      </c>
      <c r="I168" s="152">
        <f t="shared" si="95"/>
        <v>208000</v>
      </c>
      <c r="J168" s="152">
        <f t="shared" si="95"/>
        <v>0</v>
      </c>
      <c r="K168" s="152">
        <f t="shared" si="95"/>
        <v>0</v>
      </c>
      <c r="L168" s="152">
        <f t="shared" si="95"/>
        <v>310000</v>
      </c>
      <c r="M168" s="152">
        <f t="shared" si="95"/>
        <v>310000</v>
      </c>
      <c r="N168" s="156">
        <f t="shared" si="66"/>
        <v>247.1306703419433</v>
      </c>
      <c r="O168" s="154">
        <f t="shared" si="66"/>
        <v>149.03846153846155</v>
      </c>
      <c r="P168" s="154">
        <f t="shared" si="68"/>
        <v>100.67096774193548</v>
      </c>
      <c r="Q168" s="154">
        <f t="shared" si="69"/>
        <v>149.03846153846155</v>
      </c>
      <c r="R168" s="14">
        <f t="shared" si="70"/>
        <v>100</v>
      </c>
    </row>
    <row r="169" spans="1:18" s="2" customFormat="1" ht="12.75">
      <c r="A169" s="265"/>
      <c r="B169" s="268"/>
      <c r="C169" s="265" t="s">
        <v>82</v>
      </c>
      <c r="D169" s="150">
        <v>322</v>
      </c>
      <c r="E169" s="151" t="s">
        <v>59</v>
      </c>
      <c r="F169" s="157">
        <v>64781</v>
      </c>
      <c r="G169" s="270">
        <v>85000</v>
      </c>
      <c r="H169" s="157">
        <v>110000</v>
      </c>
      <c r="I169" s="157">
        <v>85000</v>
      </c>
      <c r="J169" s="157"/>
      <c r="K169" s="157"/>
      <c r="L169" s="157">
        <v>110000</v>
      </c>
      <c r="M169" s="157">
        <v>110000</v>
      </c>
      <c r="N169" s="156">
        <f t="shared" si="66"/>
        <v>131.21131195875333</v>
      </c>
      <c r="O169" s="154">
        <f t="shared" si="66"/>
        <v>129.41176470588235</v>
      </c>
      <c r="P169" s="154">
        <f t="shared" si="68"/>
        <v>100.77272727272727</v>
      </c>
      <c r="Q169" s="154">
        <f t="shared" si="69"/>
        <v>129.41176470588235</v>
      </c>
      <c r="R169" s="14">
        <f t="shared" si="70"/>
        <v>100</v>
      </c>
    </row>
    <row r="170" spans="1:18" s="3" customFormat="1" ht="12.75">
      <c r="A170" s="265"/>
      <c r="B170" s="268"/>
      <c r="C170" s="314" t="s">
        <v>82</v>
      </c>
      <c r="D170" s="150">
        <v>323</v>
      </c>
      <c r="E170" s="151" t="s">
        <v>55</v>
      </c>
      <c r="F170" s="157">
        <v>19385</v>
      </c>
      <c r="G170" s="270">
        <v>123000</v>
      </c>
      <c r="H170" s="157">
        <v>200000</v>
      </c>
      <c r="I170" s="157">
        <v>123000</v>
      </c>
      <c r="J170" s="157"/>
      <c r="K170" s="157"/>
      <c r="L170" s="157">
        <v>200000</v>
      </c>
      <c r="M170" s="157">
        <v>200000</v>
      </c>
      <c r="N170" s="156">
        <f t="shared" si="66"/>
        <v>634.5112200154758</v>
      </c>
      <c r="O170" s="173">
        <f t="shared" si="66"/>
        <v>162.60162601626016</v>
      </c>
      <c r="P170" s="173">
        <f t="shared" si="68"/>
        <v>100.615</v>
      </c>
      <c r="Q170" s="173">
        <f t="shared" si="69"/>
        <v>162.60162601626016</v>
      </c>
      <c r="R170" s="34">
        <f t="shared" si="70"/>
        <v>100</v>
      </c>
    </row>
    <row r="171" spans="1:18" s="3" customFormat="1" ht="12.75" customHeight="1">
      <c r="A171" s="265"/>
      <c r="B171" s="268">
        <v>3</v>
      </c>
      <c r="C171" s="314" t="s">
        <v>82</v>
      </c>
      <c r="D171" s="150">
        <v>4</v>
      </c>
      <c r="E171" s="151" t="s">
        <v>11</v>
      </c>
      <c r="F171" s="152">
        <f>SUM(F172)</f>
        <v>0</v>
      </c>
      <c r="G171" s="152">
        <f aca="true" t="shared" si="96" ref="G171:M172">SUM(G172)</f>
        <v>0</v>
      </c>
      <c r="H171" s="152">
        <f t="shared" si="96"/>
        <v>0</v>
      </c>
      <c r="I171" s="152">
        <f t="shared" si="96"/>
        <v>0</v>
      </c>
      <c r="J171" s="152">
        <f t="shared" si="96"/>
        <v>0</v>
      </c>
      <c r="K171" s="152">
        <f t="shared" si="96"/>
        <v>0</v>
      </c>
      <c r="L171" s="152">
        <f t="shared" si="96"/>
        <v>0</v>
      </c>
      <c r="M171" s="152">
        <f t="shared" si="96"/>
        <v>0</v>
      </c>
      <c r="N171" s="156"/>
      <c r="O171" s="173"/>
      <c r="P171" s="173"/>
      <c r="Q171" s="173"/>
      <c r="R171" s="34"/>
    </row>
    <row r="172" spans="1:18" s="3" customFormat="1" ht="12.75" customHeight="1">
      <c r="A172" s="265"/>
      <c r="B172" s="268"/>
      <c r="C172" s="314" t="s">
        <v>82</v>
      </c>
      <c r="D172" s="150">
        <v>42</v>
      </c>
      <c r="E172" s="151" t="s">
        <v>130</v>
      </c>
      <c r="F172" s="152">
        <f>SUM(F173)</f>
        <v>0</v>
      </c>
      <c r="G172" s="152">
        <f t="shared" si="96"/>
        <v>0</v>
      </c>
      <c r="H172" s="152">
        <f t="shared" si="96"/>
        <v>0</v>
      </c>
      <c r="I172" s="152">
        <f t="shared" si="96"/>
        <v>0</v>
      </c>
      <c r="J172" s="152">
        <f t="shared" si="96"/>
        <v>0</v>
      </c>
      <c r="K172" s="152">
        <f t="shared" si="96"/>
        <v>0</v>
      </c>
      <c r="L172" s="152">
        <f t="shared" si="96"/>
        <v>0</v>
      </c>
      <c r="M172" s="152">
        <f t="shared" si="96"/>
        <v>0</v>
      </c>
      <c r="N172" s="156"/>
      <c r="O172" s="173"/>
      <c r="P172" s="173"/>
      <c r="Q172" s="173"/>
      <c r="R172" s="34"/>
    </row>
    <row r="173" spans="1:18" s="3" customFormat="1" ht="12.75" customHeight="1">
      <c r="A173" s="265"/>
      <c r="B173" s="268"/>
      <c r="C173" s="314" t="s">
        <v>82</v>
      </c>
      <c r="D173" s="150">
        <v>421</v>
      </c>
      <c r="E173" s="151" t="s">
        <v>65</v>
      </c>
      <c r="F173" s="157"/>
      <c r="G173" s="270"/>
      <c r="H173" s="157"/>
      <c r="I173" s="157"/>
      <c r="J173" s="157"/>
      <c r="K173" s="157"/>
      <c r="L173" s="157"/>
      <c r="M173" s="157"/>
      <c r="N173" s="156"/>
      <c r="O173" s="173"/>
      <c r="P173" s="173"/>
      <c r="Q173" s="173"/>
      <c r="R173" s="34"/>
    </row>
    <row r="174" spans="1:18" ht="12.75">
      <c r="A174" s="260" t="s">
        <v>161</v>
      </c>
      <c r="B174" s="281"/>
      <c r="C174" s="295" t="s">
        <v>83</v>
      </c>
      <c r="D174" s="296" t="s">
        <v>269</v>
      </c>
      <c r="E174" s="262" t="s">
        <v>294</v>
      </c>
      <c r="F174" s="264">
        <f aca="true" t="shared" si="97" ref="F174:M176">SUM(F175)</f>
        <v>0</v>
      </c>
      <c r="G174" s="264">
        <f t="shared" si="97"/>
        <v>5000</v>
      </c>
      <c r="H174" s="264">
        <f>SUM(H175)</f>
        <v>10000</v>
      </c>
      <c r="I174" s="264">
        <f t="shared" si="97"/>
        <v>5000</v>
      </c>
      <c r="J174" s="264">
        <v>0</v>
      </c>
      <c r="K174" s="264">
        <v>45000</v>
      </c>
      <c r="L174" s="264">
        <f>SUM(L175)</f>
        <v>10000</v>
      </c>
      <c r="M174" s="264">
        <f>SUM(M175)</f>
        <v>10000</v>
      </c>
      <c r="N174" s="264" t="e">
        <f t="shared" si="66"/>
        <v>#DIV/0!</v>
      </c>
      <c r="O174" s="283">
        <f t="shared" si="66"/>
        <v>200</v>
      </c>
      <c r="P174" s="283">
        <f t="shared" si="68"/>
        <v>100.5</v>
      </c>
      <c r="Q174" s="283">
        <f t="shared" si="69"/>
        <v>200</v>
      </c>
      <c r="R174" s="33">
        <f t="shared" si="70"/>
        <v>100</v>
      </c>
    </row>
    <row r="175" spans="1:18" s="2" customFormat="1" ht="12.75">
      <c r="A175" s="265"/>
      <c r="B175" s="268">
        <v>3</v>
      </c>
      <c r="C175" s="265" t="s">
        <v>83</v>
      </c>
      <c r="D175" s="150">
        <v>3</v>
      </c>
      <c r="E175" s="151" t="s">
        <v>3</v>
      </c>
      <c r="F175" s="152">
        <f t="shared" si="97"/>
        <v>0</v>
      </c>
      <c r="G175" s="152">
        <f t="shared" si="97"/>
        <v>5000</v>
      </c>
      <c r="H175" s="152">
        <f>SUM(H176)</f>
        <v>10000</v>
      </c>
      <c r="I175" s="152">
        <f t="shared" si="97"/>
        <v>5000</v>
      </c>
      <c r="J175" s="154">
        <v>0</v>
      </c>
      <c r="K175" s="154">
        <v>45000</v>
      </c>
      <c r="L175" s="152">
        <f>SUM(L176)</f>
        <v>10000</v>
      </c>
      <c r="M175" s="152">
        <f>SUM(M176)</f>
        <v>10000</v>
      </c>
      <c r="N175" s="156" t="e">
        <f t="shared" si="66"/>
        <v>#DIV/0!</v>
      </c>
      <c r="O175" s="154">
        <f t="shared" si="66"/>
        <v>200</v>
      </c>
      <c r="P175" s="154">
        <f t="shared" si="68"/>
        <v>100.5</v>
      </c>
      <c r="Q175" s="154">
        <f t="shared" si="69"/>
        <v>200</v>
      </c>
      <c r="R175" s="14">
        <f t="shared" si="70"/>
        <v>100</v>
      </c>
    </row>
    <row r="176" spans="1:18" s="2" customFormat="1" ht="12.75">
      <c r="A176" s="265"/>
      <c r="B176" s="268"/>
      <c r="C176" s="265" t="s">
        <v>83</v>
      </c>
      <c r="D176" s="150">
        <v>32</v>
      </c>
      <c r="E176" s="151" t="s">
        <v>4</v>
      </c>
      <c r="F176" s="152">
        <f>SUM(F177)</f>
        <v>0</v>
      </c>
      <c r="G176" s="152">
        <f t="shared" si="97"/>
        <v>5000</v>
      </c>
      <c r="H176" s="152">
        <f t="shared" si="97"/>
        <v>10000</v>
      </c>
      <c r="I176" s="152">
        <f t="shared" si="97"/>
        <v>5000</v>
      </c>
      <c r="J176" s="152">
        <f t="shared" si="97"/>
        <v>0</v>
      </c>
      <c r="K176" s="152">
        <f t="shared" si="97"/>
        <v>0</v>
      </c>
      <c r="L176" s="152">
        <f t="shared" si="97"/>
        <v>10000</v>
      </c>
      <c r="M176" s="152">
        <f t="shared" si="97"/>
        <v>10000</v>
      </c>
      <c r="N176" s="156" t="e">
        <f aca="true" t="shared" si="98" ref="N176:O213">+G176/F176*100</f>
        <v>#DIV/0!</v>
      </c>
      <c r="O176" s="154">
        <f t="shared" si="98"/>
        <v>200</v>
      </c>
      <c r="P176" s="154">
        <f t="shared" si="68"/>
        <v>100.5</v>
      </c>
      <c r="Q176" s="154">
        <f t="shared" si="69"/>
        <v>200</v>
      </c>
      <c r="R176" s="14">
        <f t="shared" si="70"/>
        <v>100</v>
      </c>
    </row>
    <row r="177" spans="1:18" s="2" customFormat="1" ht="12.75">
      <c r="A177" s="265"/>
      <c r="B177" s="268"/>
      <c r="C177" s="265" t="s">
        <v>83</v>
      </c>
      <c r="D177" s="150">
        <v>323</v>
      </c>
      <c r="E177" s="151" t="s">
        <v>55</v>
      </c>
      <c r="F177" s="157"/>
      <c r="G177" s="270">
        <v>5000</v>
      </c>
      <c r="H177" s="157">
        <v>10000</v>
      </c>
      <c r="I177" s="157">
        <v>5000</v>
      </c>
      <c r="J177" s="157"/>
      <c r="K177" s="157"/>
      <c r="L177" s="157">
        <v>10000</v>
      </c>
      <c r="M177" s="157">
        <v>10000</v>
      </c>
      <c r="N177" s="156" t="e">
        <f t="shared" si="98"/>
        <v>#DIV/0!</v>
      </c>
      <c r="O177" s="154">
        <f t="shared" si="98"/>
        <v>200</v>
      </c>
      <c r="P177" s="154">
        <f t="shared" si="68"/>
        <v>100.5</v>
      </c>
      <c r="Q177" s="154">
        <f t="shared" si="69"/>
        <v>200</v>
      </c>
      <c r="R177" s="14">
        <f t="shared" si="70"/>
        <v>100</v>
      </c>
    </row>
    <row r="178" spans="1:18" s="2" customFormat="1" ht="12.75">
      <c r="A178" s="260" t="s">
        <v>361</v>
      </c>
      <c r="B178" s="281"/>
      <c r="C178" s="295" t="s">
        <v>82</v>
      </c>
      <c r="D178" s="296" t="s">
        <v>269</v>
      </c>
      <c r="E178" s="262" t="s">
        <v>362</v>
      </c>
      <c r="F178" s="264">
        <f aca="true" t="shared" si="99" ref="F178:M178">SUM(F179,F183)</f>
        <v>0</v>
      </c>
      <c r="G178" s="264">
        <f t="shared" si="99"/>
        <v>0</v>
      </c>
      <c r="H178" s="264">
        <f t="shared" si="99"/>
        <v>0</v>
      </c>
      <c r="I178" s="264">
        <f t="shared" si="99"/>
        <v>0</v>
      </c>
      <c r="J178" s="264">
        <f t="shared" si="99"/>
        <v>1371000</v>
      </c>
      <c r="K178" s="264">
        <f t="shared" si="99"/>
        <v>1125000</v>
      </c>
      <c r="L178" s="264">
        <f t="shared" si="99"/>
        <v>0</v>
      </c>
      <c r="M178" s="264">
        <f t="shared" si="99"/>
        <v>0</v>
      </c>
      <c r="N178" s="264" t="e">
        <f t="shared" si="98"/>
        <v>#DIV/0!</v>
      </c>
      <c r="O178" s="283" t="e">
        <f t="shared" si="98"/>
        <v>#DIV/0!</v>
      </c>
      <c r="P178" s="283" t="e">
        <f>+I178/H178+100</f>
        <v>#DIV/0!</v>
      </c>
      <c r="Q178" s="283" t="e">
        <f>+L178/I178*100</f>
        <v>#DIV/0!</v>
      </c>
      <c r="R178" s="33" t="e">
        <f>+M178/L178*100</f>
        <v>#DIV/0!</v>
      </c>
    </row>
    <row r="179" spans="1:18" s="2" customFormat="1" ht="12.75">
      <c r="A179" s="265"/>
      <c r="B179" s="268">
        <v>3</v>
      </c>
      <c r="C179" s="265" t="s">
        <v>82</v>
      </c>
      <c r="D179" s="150">
        <v>3</v>
      </c>
      <c r="E179" s="151" t="s">
        <v>3</v>
      </c>
      <c r="F179" s="152">
        <f>SUM(F180)</f>
        <v>0</v>
      </c>
      <c r="G179" s="152">
        <f>SUM(G180)</f>
        <v>0</v>
      </c>
      <c r="H179" s="152">
        <f>SUM(H180)</f>
        <v>0</v>
      </c>
      <c r="I179" s="152">
        <f>SUM(I180)</f>
        <v>0</v>
      </c>
      <c r="J179" s="154">
        <v>1371000</v>
      </c>
      <c r="K179" s="154">
        <v>1125000</v>
      </c>
      <c r="L179" s="152">
        <f>SUM(L180)</f>
        <v>0</v>
      </c>
      <c r="M179" s="152">
        <f>SUM(M180)</f>
        <v>0</v>
      </c>
      <c r="N179" s="156" t="e">
        <f>+G179/F179*100</f>
        <v>#DIV/0!</v>
      </c>
      <c r="O179" s="154" t="e">
        <f t="shared" si="98"/>
        <v>#DIV/0!</v>
      </c>
      <c r="P179" s="154" t="e">
        <f>+I179/H179+100</f>
        <v>#DIV/0!</v>
      </c>
      <c r="Q179" s="154" t="e">
        <f>+L179/I179*100</f>
        <v>#DIV/0!</v>
      </c>
      <c r="R179" s="14" t="e">
        <f>+M179/L179*100</f>
        <v>#DIV/0!</v>
      </c>
    </row>
    <row r="180" spans="1:18" s="2" customFormat="1" ht="12.75">
      <c r="A180" s="265"/>
      <c r="B180" s="268"/>
      <c r="C180" s="265" t="s">
        <v>82</v>
      </c>
      <c r="D180" s="150">
        <v>32</v>
      </c>
      <c r="E180" s="151" t="s">
        <v>4</v>
      </c>
      <c r="F180" s="152">
        <f aca="true" t="shared" si="100" ref="F180:M180">SUM(F181,F182)</f>
        <v>0</v>
      </c>
      <c r="G180" s="152">
        <f t="shared" si="100"/>
        <v>0</v>
      </c>
      <c r="H180" s="152">
        <f t="shared" si="100"/>
        <v>0</v>
      </c>
      <c r="I180" s="152">
        <f t="shared" si="100"/>
        <v>0</v>
      </c>
      <c r="J180" s="152" t="e">
        <f t="shared" si="100"/>
        <v>#REF!</v>
      </c>
      <c r="K180" s="152" t="e">
        <f t="shared" si="100"/>
        <v>#REF!</v>
      </c>
      <c r="L180" s="152">
        <f t="shared" si="100"/>
        <v>0</v>
      </c>
      <c r="M180" s="152">
        <f t="shared" si="100"/>
        <v>0</v>
      </c>
      <c r="N180" s="156" t="e">
        <f>+G180/F180*100</f>
        <v>#DIV/0!</v>
      </c>
      <c r="O180" s="154" t="e">
        <f t="shared" si="98"/>
        <v>#DIV/0!</v>
      </c>
      <c r="P180" s="154" t="e">
        <f>+I180/H180+100</f>
        <v>#DIV/0!</v>
      </c>
      <c r="Q180" s="154" t="e">
        <f>+L180/I180*100</f>
        <v>#DIV/0!</v>
      </c>
      <c r="R180" s="14" t="e">
        <f>+M180/L180*100</f>
        <v>#DIV/0!</v>
      </c>
    </row>
    <row r="181" spans="1:18" s="2" customFormat="1" ht="12.75">
      <c r="A181" s="265"/>
      <c r="B181" s="268"/>
      <c r="C181" s="265" t="s">
        <v>82</v>
      </c>
      <c r="D181" s="150">
        <v>322</v>
      </c>
      <c r="E181" s="151" t="s">
        <v>59</v>
      </c>
      <c r="F181" s="157"/>
      <c r="G181" s="270"/>
      <c r="H181" s="157">
        <v>0</v>
      </c>
      <c r="I181" s="157"/>
      <c r="J181" s="157" t="e">
        <f>SUM(#REF!,#REF!)</f>
        <v>#REF!</v>
      </c>
      <c r="K181" s="157" t="e">
        <f>SUM(#REF!,#REF!)</f>
        <v>#REF!</v>
      </c>
      <c r="L181" s="157">
        <v>0</v>
      </c>
      <c r="M181" s="157">
        <v>0</v>
      </c>
      <c r="N181" s="156" t="e">
        <f>+G181/F181*100</f>
        <v>#DIV/0!</v>
      </c>
      <c r="O181" s="154" t="e">
        <f t="shared" si="98"/>
        <v>#DIV/0!</v>
      </c>
      <c r="P181" s="154" t="e">
        <f>+I181/H181+100</f>
        <v>#DIV/0!</v>
      </c>
      <c r="Q181" s="154" t="e">
        <f>+L181/I181*100</f>
        <v>#DIV/0!</v>
      </c>
      <c r="R181" s="14" t="e">
        <f>+M181/L181*100</f>
        <v>#DIV/0!</v>
      </c>
    </row>
    <row r="182" spans="1:18" s="2" customFormat="1" ht="12.75">
      <c r="A182" s="265"/>
      <c r="B182" s="268"/>
      <c r="C182" s="314" t="s">
        <v>82</v>
      </c>
      <c r="D182" s="150">
        <v>323</v>
      </c>
      <c r="E182" s="151" t="s">
        <v>55</v>
      </c>
      <c r="F182" s="157"/>
      <c r="G182" s="270">
        <v>0</v>
      </c>
      <c r="H182" s="157"/>
      <c r="I182" s="157">
        <v>0</v>
      </c>
      <c r="J182" s="157" t="e">
        <f>SUM(#REF!,#REF!)</f>
        <v>#REF!</v>
      </c>
      <c r="K182" s="157" t="e">
        <f>SUM(#REF!,#REF!)</f>
        <v>#REF!</v>
      </c>
      <c r="L182" s="157">
        <v>0</v>
      </c>
      <c r="M182" s="157">
        <v>0</v>
      </c>
      <c r="N182" s="156" t="e">
        <f>+G182/F182*100</f>
        <v>#DIV/0!</v>
      </c>
      <c r="O182" s="173" t="e">
        <f t="shared" si="98"/>
        <v>#DIV/0!</v>
      </c>
      <c r="P182" s="173" t="e">
        <f>+I182/H182+100</f>
        <v>#DIV/0!</v>
      </c>
      <c r="Q182" s="173" t="e">
        <f>+L182/I182*100</f>
        <v>#DIV/0!</v>
      </c>
      <c r="R182" s="34" t="e">
        <f>+M182/L182*100</f>
        <v>#DIV/0!</v>
      </c>
    </row>
    <row r="183" spans="1:18" s="2" customFormat="1" ht="12.75">
      <c r="A183" s="265"/>
      <c r="B183" s="268"/>
      <c r="C183" s="314" t="s">
        <v>82</v>
      </c>
      <c r="D183" s="150">
        <v>4</v>
      </c>
      <c r="E183" s="151" t="s">
        <v>11</v>
      </c>
      <c r="F183" s="152">
        <f>SUM(F184)</f>
        <v>0</v>
      </c>
      <c r="G183" s="152">
        <f aca="true" t="shared" si="101" ref="G183:M184">SUM(G184)</f>
        <v>0</v>
      </c>
      <c r="H183" s="152">
        <f t="shared" si="101"/>
        <v>0</v>
      </c>
      <c r="I183" s="152">
        <f t="shared" si="101"/>
        <v>0</v>
      </c>
      <c r="J183" s="152">
        <f t="shared" si="101"/>
        <v>0</v>
      </c>
      <c r="K183" s="152">
        <f t="shared" si="101"/>
        <v>0</v>
      </c>
      <c r="L183" s="152">
        <f t="shared" si="101"/>
        <v>0</v>
      </c>
      <c r="M183" s="152">
        <f t="shared" si="101"/>
        <v>0</v>
      </c>
      <c r="N183" s="156"/>
      <c r="O183" s="173"/>
      <c r="P183" s="173"/>
      <c r="Q183" s="173"/>
      <c r="R183" s="34"/>
    </row>
    <row r="184" spans="1:18" s="2" customFormat="1" ht="12.75">
      <c r="A184" s="265"/>
      <c r="B184" s="268"/>
      <c r="C184" s="314" t="s">
        <v>82</v>
      </c>
      <c r="D184" s="150">
        <v>42</v>
      </c>
      <c r="E184" s="151" t="s">
        <v>130</v>
      </c>
      <c r="F184" s="152">
        <f>SUM(F185)</f>
        <v>0</v>
      </c>
      <c r="G184" s="152">
        <f t="shared" si="101"/>
        <v>0</v>
      </c>
      <c r="H184" s="152">
        <f t="shared" si="101"/>
        <v>0</v>
      </c>
      <c r="I184" s="152">
        <f t="shared" si="101"/>
        <v>0</v>
      </c>
      <c r="J184" s="152">
        <f t="shared" si="101"/>
        <v>0</v>
      </c>
      <c r="K184" s="152">
        <f t="shared" si="101"/>
        <v>0</v>
      </c>
      <c r="L184" s="152">
        <f t="shared" si="101"/>
        <v>0</v>
      </c>
      <c r="M184" s="152">
        <f t="shared" si="101"/>
        <v>0</v>
      </c>
      <c r="N184" s="156"/>
      <c r="O184" s="173"/>
      <c r="P184" s="173"/>
      <c r="Q184" s="173"/>
      <c r="R184" s="34"/>
    </row>
    <row r="185" spans="1:18" s="2" customFormat="1" ht="12.75">
      <c r="A185" s="265"/>
      <c r="B185" s="268"/>
      <c r="C185" s="314" t="s">
        <v>82</v>
      </c>
      <c r="D185" s="150">
        <v>421</v>
      </c>
      <c r="E185" s="151" t="s">
        <v>65</v>
      </c>
      <c r="F185" s="157">
        <v>0</v>
      </c>
      <c r="G185" s="270"/>
      <c r="H185" s="157"/>
      <c r="I185" s="157"/>
      <c r="J185" s="157"/>
      <c r="K185" s="157"/>
      <c r="L185" s="157"/>
      <c r="M185" s="157"/>
      <c r="N185" s="156"/>
      <c r="O185" s="173"/>
      <c r="P185" s="173"/>
      <c r="Q185" s="173"/>
      <c r="R185" s="34"/>
    </row>
    <row r="186" spans="1:18" s="2" customFormat="1" ht="12.75">
      <c r="A186" s="265"/>
      <c r="B186" s="268"/>
      <c r="C186" s="265"/>
      <c r="D186" s="150"/>
      <c r="E186" s="151"/>
      <c r="F186" s="157"/>
      <c r="G186" s="270"/>
      <c r="H186" s="157"/>
      <c r="I186" s="157"/>
      <c r="J186" s="157"/>
      <c r="K186" s="157"/>
      <c r="L186" s="157"/>
      <c r="M186" s="157"/>
      <c r="N186" s="156"/>
      <c r="O186" s="154"/>
      <c r="P186" s="154"/>
      <c r="Q186" s="154"/>
      <c r="R186" s="14"/>
    </row>
    <row r="187" spans="1:18" s="3" customFormat="1" ht="12.75">
      <c r="A187" s="271" t="s">
        <v>162</v>
      </c>
      <c r="B187" s="290"/>
      <c r="C187" s="315" t="s">
        <v>84</v>
      </c>
      <c r="D187" s="273" t="s">
        <v>295</v>
      </c>
      <c r="E187" s="292" t="s">
        <v>28</v>
      </c>
      <c r="F187" s="283">
        <f>SUM(F188,F194)</f>
        <v>19551</v>
      </c>
      <c r="G187" s="283">
        <f>SUM(G188,G194)</f>
        <v>55000</v>
      </c>
      <c r="H187" s="283">
        <f>SUM(H188,H194)</f>
        <v>46000</v>
      </c>
      <c r="I187" s="283">
        <f>SUM(I188,I194)</f>
        <v>55000</v>
      </c>
      <c r="J187" s="293"/>
      <c r="K187" s="293"/>
      <c r="L187" s="283">
        <f>SUM(L188,L194)</f>
        <v>66000</v>
      </c>
      <c r="M187" s="283">
        <f>SUM(M188,M194)</f>
        <v>66000</v>
      </c>
      <c r="N187" s="264">
        <f t="shared" si="98"/>
        <v>281.3155337322899</v>
      </c>
      <c r="O187" s="283">
        <f t="shared" si="98"/>
        <v>83.63636363636363</v>
      </c>
      <c r="P187" s="283">
        <f aca="true" t="shared" si="102" ref="P187:P215">+I187/H187+100</f>
        <v>101.19565217391305</v>
      </c>
      <c r="Q187" s="283">
        <f aca="true" t="shared" si="103" ref="Q187:Q215">+L187/I187*100</f>
        <v>120</v>
      </c>
      <c r="R187" s="33">
        <f aca="true" t="shared" si="104" ref="R187:R215">+M187/L187*100</f>
        <v>100</v>
      </c>
    </row>
    <row r="188" spans="1:18" s="3" customFormat="1" ht="12.75">
      <c r="A188" s="265"/>
      <c r="B188" s="268">
        <v>3</v>
      </c>
      <c r="C188" s="314" t="s">
        <v>84</v>
      </c>
      <c r="D188" s="150">
        <v>3</v>
      </c>
      <c r="E188" s="151" t="s">
        <v>3</v>
      </c>
      <c r="F188" s="152">
        <f>SUM(F189,F192)</f>
        <v>19551</v>
      </c>
      <c r="G188" s="152">
        <f>SUM(G189,G192)</f>
        <v>46000</v>
      </c>
      <c r="H188" s="152">
        <f>SUM(H189,H192)</f>
        <v>34000</v>
      </c>
      <c r="I188" s="152">
        <f>SUM(I189,I192)</f>
        <v>46000</v>
      </c>
      <c r="J188" s="173"/>
      <c r="K188" s="173"/>
      <c r="L188" s="152">
        <f>SUM(L189,L192)</f>
        <v>54000</v>
      </c>
      <c r="M188" s="152">
        <f>SUM(M189,M192)</f>
        <v>54000</v>
      </c>
      <c r="N188" s="156">
        <f t="shared" si="98"/>
        <v>235.2820827579152</v>
      </c>
      <c r="O188" s="154">
        <f t="shared" si="98"/>
        <v>73.91304347826086</v>
      </c>
      <c r="P188" s="154">
        <f t="shared" si="102"/>
        <v>101.3529411764706</v>
      </c>
      <c r="Q188" s="154">
        <f t="shared" si="103"/>
        <v>117.3913043478261</v>
      </c>
      <c r="R188" s="14">
        <f t="shared" si="104"/>
        <v>100</v>
      </c>
    </row>
    <row r="189" spans="1:18" s="3" customFormat="1" ht="12.75">
      <c r="A189" s="265"/>
      <c r="B189" s="268"/>
      <c r="C189" s="314" t="s">
        <v>84</v>
      </c>
      <c r="D189" s="150">
        <v>32</v>
      </c>
      <c r="E189" s="151" t="s">
        <v>4</v>
      </c>
      <c r="F189" s="152">
        <f aca="true" t="shared" si="105" ref="F189:M189">SUM(F190,F191)</f>
        <v>19551</v>
      </c>
      <c r="G189" s="152">
        <f t="shared" si="105"/>
        <v>46000</v>
      </c>
      <c r="H189" s="152">
        <f t="shared" si="105"/>
        <v>34000</v>
      </c>
      <c r="I189" s="152">
        <f t="shared" si="105"/>
        <v>46000</v>
      </c>
      <c r="J189" s="152">
        <f t="shared" si="105"/>
        <v>0</v>
      </c>
      <c r="K189" s="152">
        <f t="shared" si="105"/>
        <v>0</v>
      </c>
      <c r="L189" s="152">
        <f t="shared" si="105"/>
        <v>54000</v>
      </c>
      <c r="M189" s="152">
        <f t="shared" si="105"/>
        <v>54000</v>
      </c>
      <c r="N189" s="156">
        <f t="shared" si="98"/>
        <v>235.2820827579152</v>
      </c>
      <c r="O189" s="154">
        <f t="shared" si="98"/>
        <v>73.91304347826086</v>
      </c>
      <c r="P189" s="154">
        <f t="shared" si="102"/>
        <v>101.3529411764706</v>
      </c>
      <c r="Q189" s="154">
        <f t="shared" si="103"/>
        <v>117.3913043478261</v>
      </c>
      <c r="R189" s="14">
        <f t="shared" si="104"/>
        <v>100</v>
      </c>
    </row>
    <row r="190" spans="1:18" s="3" customFormat="1" ht="12.75">
      <c r="A190" s="265"/>
      <c r="B190" s="268"/>
      <c r="C190" s="314" t="s">
        <v>84</v>
      </c>
      <c r="D190" s="150">
        <v>322</v>
      </c>
      <c r="E190" s="151" t="s">
        <v>59</v>
      </c>
      <c r="F190" s="157">
        <v>54</v>
      </c>
      <c r="G190" s="270">
        <v>6000</v>
      </c>
      <c r="H190" s="157">
        <v>4000</v>
      </c>
      <c r="I190" s="157">
        <v>6000</v>
      </c>
      <c r="J190" s="157"/>
      <c r="K190" s="157"/>
      <c r="L190" s="157">
        <v>4000</v>
      </c>
      <c r="M190" s="157">
        <v>4000</v>
      </c>
      <c r="N190" s="156">
        <f t="shared" si="98"/>
        <v>11111.111111111111</v>
      </c>
      <c r="O190" s="154">
        <f t="shared" si="98"/>
        <v>66.66666666666666</v>
      </c>
      <c r="P190" s="154">
        <f t="shared" si="102"/>
        <v>101.5</v>
      </c>
      <c r="Q190" s="154">
        <f t="shared" si="103"/>
        <v>66.66666666666666</v>
      </c>
      <c r="R190" s="14">
        <f t="shared" si="104"/>
        <v>100</v>
      </c>
    </row>
    <row r="191" spans="1:18" s="3" customFormat="1" ht="12.75">
      <c r="A191" s="265"/>
      <c r="B191" s="268"/>
      <c r="C191" s="314" t="s">
        <v>84</v>
      </c>
      <c r="D191" s="150">
        <v>323</v>
      </c>
      <c r="E191" s="151" t="s">
        <v>55</v>
      </c>
      <c r="F191" s="157">
        <v>19497</v>
      </c>
      <c r="G191" s="270">
        <v>40000</v>
      </c>
      <c r="H191" s="157">
        <v>30000</v>
      </c>
      <c r="I191" s="157">
        <v>40000</v>
      </c>
      <c r="J191" s="157"/>
      <c r="K191" s="157"/>
      <c r="L191" s="157">
        <v>50000</v>
      </c>
      <c r="M191" s="157">
        <v>50000</v>
      </c>
      <c r="N191" s="156">
        <f t="shared" si="98"/>
        <v>205.15976816946196</v>
      </c>
      <c r="O191" s="154">
        <f t="shared" si="98"/>
        <v>75</v>
      </c>
      <c r="P191" s="154">
        <f t="shared" si="102"/>
        <v>101.33333333333333</v>
      </c>
      <c r="Q191" s="154">
        <f t="shared" si="103"/>
        <v>125</v>
      </c>
      <c r="R191" s="14">
        <f t="shared" si="104"/>
        <v>100</v>
      </c>
    </row>
    <row r="192" spans="1:18" s="3" customFormat="1" ht="12.75">
      <c r="A192" s="265"/>
      <c r="B192" s="268"/>
      <c r="C192" s="314" t="s">
        <v>84</v>
      </c>
      <c r="D192" s="150">
        <v>38</v>
      </c>
      <c r="E192" s="151" t="s">
        <v>34</v>
      </c>
      <c r="F192" s="152">
        <f>SUM(F193)</f>
        <v>0</v>
      </c>
      <c r="G192" s="152">
        <f aca="true" t="shared" si="106" ref="G192:M192">SUM(G193)</f>
        <v>0</v>
      </c>
      <c r="H192" s="152">
        <f t="shared" si="106"/>
        <v>0</v>
      </c>
      <c r="I192" s="152">
        <f t="shared" si="106"/>
        <v>0</v>
      </c>
      <c r="J192" s="152" t="e">
        <f t="shared" si="106"/>
        <v>#REF!</v>
      </c>
      <c r="K192" s="152" t="e">
        <f t="shared" si="106"/>
        <v>#REF!</v>
      </c>
      <c r="L192" s="152">
        <f t="shared" si="106"/>
        <v>0</v>
      </c>
      <c r="M192" s="152">
        <f t="shared" si="106"/>
        <v>0</v>
      </c>
      <c r="N192" s="156" t="e">
        <f t="shared" si="98"/>
        <v>#DIV/0!</v>
      </c>
      <c r="O192" s="154" t="e">
        <f t="shared" si="98"/>
        <v>#DIV/0!</v>
      </c>
      <c r="P192" s="154" t="e">
        <f t="shared" si="102"/>
        <v>#DIV/0!</v>
      </c>
      <c r="Q192" s="154" t="e">
        <f t="shared" si="103"/>
        <v>#DIV/0!</v>
      </c>
      <c r="R192" s="14" t="e">
        <f t="shared" si="104"/>
        <v>#DIV/0!</v>
      </c>
    </row>
    <row r="193" spans="1:18" s="3" customFormat="1" ht="12.75">
      <c r="A193" s="265"/>
      <c r="B193" s="268"/>
      <c r="C193" s="314" t="s">
        <v>84</v>
      </c>
      <c r="D193" s="150">
        <v>381</v>
      </c>
      <c r="E193" s="151" t="s">
        <v>62</v>
      </c>
      <c r="F193" s="157">
        <v>0</v>
      </c>
      <c r="G193" s="270">
        <v>0</v>
      </c>
      <c r="H193" s="157">
        <v>0</v>
      </c>
      <c r="I193" s="157">
        <v>0</v>
      </c>
      <c r="J193" s="157" t="e">
        <f>SUM(#REF!)</f>
        <v>#REF!</v>
      </c>
      <c r="K193" s="157" t="e">
        <f>SUM(#REF!)</f>
        <v>#REF!</v>
      </c>
      <c r="L193" s="157">
        <v>0</v>
      </c>
      <c r="M193" s="157">
        <v>0</v>
      </c>
      <c r="N193" s="156" t="e">
        <f t="shared" si="98"/>
        <v>#DIV/0!</v>
      </c>
      <c r="O193" s="154" t="e">
        <f t="shared" si="98"/>
        <v>#DIV/0!</v>
      </c>
      <c r="P193" s="154" t="e">
        <f t="shared" si="102"/>
        <v>#DIV/0!</v>
      </c>
      <c r="Q193" s="154" t="e">
        <f t="shared" si="103"/>
        <v>#DIV/0!</v>
      </c>
      <c r="R193" s="14" t="e">
        <f t="shared" si="104"/>
        <v>#DIV/0!</v>
      </c>
    </row>
    <row r="194" spans="1:18" s="3" customFormat="1" ht="12.75">
      <c r="A194" s="265"/>
      <c r="B194" s="268"/>
      <c r="C194" s="314" t="s">
        <v>84</v>
      </c>
      <c r="D194" s="150">
        <v>4</v>
      </c>
      <c r="E194" s="151" t="s">
        <v>11</v>
      </c>
      <c r="F194" s="152">
        <f>SUM(F195)</f>
        <v>0</v>
      </c>
      <c r="G194" s="152">
        <f aca="true" t="shared" si="107" ref="G194:M195">SUM(G195)</f>
        <v>9000</v>
      </c>
      <c r="H194" s="152">
        <f t="shared" si="107"/>
        <v>12000</v>
      </c>
      <c r="I194" s="152">
        <f t="shared" si="107"/>
        <v>9000</v>
      </c>
      <c r="J194" s="152">
        <f t="shared" si="107"/>
        <v>0</v>
      </c>
      <c r="K194" s="152">
        <f t="shared" si="107"/>
        <v>0</v>
      </c>
      <c r="L194" s="152">
        <f t="shared" si="107"/>
        <v>12000</v>
      </c>
      <c r="M194" s="152">
        <f t="shared" si="107"/>
        <v>12000</v>
      </c>
      <c r="N194" s="156" t="e">
        <f t="shared" si="98"/>
        <v>#DIV/0!</v>
      </c>
      <c r="O194" s="154">
        <f t="shared" si="98"/>
        <v>133.33333333333331</v>
      </c>
      <c r="P194" s="154">
        <f t="shared" si="102"/>
        <v>100.75</v>
      </c>
      <c r="Q194" s="154">
        <f t="shared" si="103"/>
        <v>133.33333333333331</v>
      </c>
      <c r="R194" s="14">
        <f t="shared" si="104"/>
        <v>100</v>
      </c>
    </row>
    <row r="195" spans="1:18" s="3" customFormat="1" ht="21">
      <c r="A195" s="265"/>
      <c r="B195" s="268"/>
      <c r="C195" s="325" t="s">
        <v>84</v>
      </c>
      <c r="D195" s="326">
        <v>42</v>
      </c>
      <c r="E195" s="151" t="s">
        <v>12</v>
      </c>
      <c r="F195" s="327">
        <f>SUM(F196)</f>
        <v>0</v>
      </c>
      <c r="G195" s="327">
        <f t="shared" si="107"/>
        <v>9000</v>
      </c>
      <c r="H195" s="327">
        <f t="shared" si="107"/>
        <v>12000</v>
      </c>
      <c r="I195" s="327">
        <f t="shared" si="107"/>
        <v>9000</v>
      </c>
      <c r="J195" s="327">
        <f t="shared" si="107"/>
        <v>0</v>
      </c>
      <c r="K195" s="327">
        <f t="shared" si="107"/>
        <v>0</v>
      </c>
      <c r="L195" s="327">
        <f t="shared" si="107"/>
        <v>12000</v>
      </c>
      <c r="M195" s="327">
        <f t="shared" si="107"/>
        <v>12000</v>
      </c>
      <c r="N195" s="328" t="e">
        <f t="shared" si="98"/>
        <v>#DIV/0!</v>
      </c>
      <c r="O195" s="329">
        <f t="shared" si="98"/>
        <v>133.33333333333331</v>
      </c>
      <c r="P195" s="329">
        <f t="shared" si="102"/>
        <v>100.75</v>
      </c>
      <c r="Q195" s="329">
        <f t="shared" si="103"/>
        <v>133.33333333333331</v>
      </c>
      <c r="R195" s="100">
        <f t="shared" si="104"/>
        <v>100</v>
      </c>
    </row>
    <row r="196" spans="1:18" s="3" customFormat="1" ht="12.75">
      <c r="A196" s="265"/>
      <c r="B196" s="268"/>
      <c r="C196" s="314" t="s">
        <v>84</v>
      </c>
      <c r="D196" s="150">
        <v>422</v>
      </c>
      <c r="E196" s="151" t="s">
        <v>53</v>
      </c>
      <c r="F196" s="270"/>
      <c r="G196" s="270">
        <v>9000</v>
      </c>
      <c r="H196" s="270">
        <v>12000</v>
      </c>
      <c r="I196" s="157">
        <v>9000</v>
      </c>
      <c r="J196" s="270"/>
      <c r="K196" s="270"/>
      <c r="L196" s="270">
        <v>12000</v>
      </c>
      <c r="M196" s="270">
        <v>12000</v>
      </c>
      <c r="N196" s="156" t="e">
        <f t="shared" si="98"/>
        <v>#DIV/0!</v>
      </c>
      <c r="O196" s="154">
        <f t="shared" si="98"/>
        <v>133.33333333333331</v>
      </c>
      <c r="P196" s="154">
        <f t="shared" si="102"/>
        <v>100.75</v>
      </c>
      <c r="Q196" s="154">
        <f t="shared" si="103"/>
        <v>133.33333333333331</v>
      </c>
      <c r="R196" s="14">
        <f t="shared" si="104"/>
        <v>100</v>
      </c>
    </row>
    <row r="197" spans="1:18" s="3" customFormat="1" ht="12.75">
      <c r="A197" s="271" t="s">
        <v>163</v>
      </c>
      <c r="B197" s="290"/>
      <c r="C197" s="315" t="s">
        <v>84</v>
      </c>
      <c r="D197" s="273" t="s">
        <v>295</v>
      </c>
      <c r="E197" s="274" t="s">
        <v>29</v>
      </c>
      <c r="F197" s="283">
        <f aca="true" t="shared" si="108" ref="F197:M198">SUM(F198)</f>
        <v>49049</v>
      </c>
      <c r="G197" s="283">
        <f t="shared" si="108"/>
        <v>76000</v>
      </c>
      <c r="H197" s="283">
        <f t="shared" si="108"/>
        <v>67000</v>
      </c>
      <c r="I197" s="283">
        <f t="shared" si="108"/>
        <v>83000</v>
      </c>
      <c r="J197" s="283">
        <f t="shared" si="108"/>
        <v>0</v>
      </c>
      <c r="K197" s="283">
        <f t="shared" si="108"/>
        <v>0</v>
      </c>
      <c r="L197" s="283">
        <f t="shared" si="108"/>
        <v>67000</v>
      </c>
      <c r="M197" s="283">
        <f t="shared" si="108"/>
        <v>67000</v>
      </c>
      <c r="N197" s="264">
        <f t="shared" si="98"/>
        <v>154.94709372260394</v>
      </c>
      <c r="O197" s="283">
        <f t="shared" si="98"/>
        <v>88.1578947368421</v>
      </c>
      <c r="P197" s="283">
        <f t="shared" si="102"/>
        <v>101.23880597014926</v>
      </c>
      <c r="Q197" s="283">
        <f t="shared" si="103"/>
        <v>80.72289156626506</v>
      </c>
      <c r="R197" s="33">
        <f t="shared" si="104"/>
        <v>100</v>
      </c>
    </row>
    <row r="198" spans="1:18" s="3" customFormat="1" ht="12.75">
      <c r="A198" s="265"/>
      <c r="B198" s="268">
        <v>2.3</v>
      </c>
      <c r="C198" s="314" t="s">
        <v>84</v>
      </c>
      <c r="D198" s="150">
        <v>3</v>
      </c>
      <c r="E198" s="151" t="s">
        <v>3</v>
      </c>
      <c r="F198" s="152">
        <f t="shared" si="108"/>
        <v>49049</v>
      </c>
      <c r="G198" s="152">
        <f t="shared" si="108"/>
        <v>76000</v>
      </c>
      <c r="H198" s="152">
        <f>SUM(H199)</f>
        <v>67000</v>
      </c>
      <c r="I198" s="152">
        <f t="shared" si="108"/>
        <v>83000</v>
      </c>
      <c r="J198" s="173"/>
      <c r="K198" s="173"/>
      <c r="L198" s="152">
        <f>SUM(L199)</f>
        <v>67000</v>
      </c>
      <c r="M198" s="152">
        <f>SUM(M199)</f>
        <v>67000</v>
      </c>
      <c r="N198" s="156">
        <f>+G198/F198*100</f>
        <v>154.94709372260394</v>
      </c>
      <c r="O198" s="154">
        <f t="shared" si="98"/>
        <v>88.1578947368421</v>
      </c>
      <c r="P198" s="154">
        <f t="shared" si="102"/>
        <v>101.23880597014926</v>
      </c>
      <c r="Q198" s="154">
        <f t="shared" si="103"/>
        <v>80.72289156626506</v>
      </c>
      <c r="R198" s="14">
        <f t="shared" si="104"/>
        <v>100</v>
      </c>
    </row>
    <row r="199" spans="1:18" s="3" customFormat="1" ht="12.75">
      <c r="A199" s="265"/>
      <c r="B199" s="268"/>
      <c r="C199" s="314" t="s">
        <v>84</v>
      </c>
      <c r="D199" s="150">
        <v>32</v>
      </c>
      <c r="E199" s="151" t="s">
        <v>4</v>
      </c>
      <c r="F199" s="152">
        <f aca="true" t="shared" si="109" ref="F199:M199">SUM(F200,F201,F202)</f>
        <v>49049</v>
      </c>
      <c r="G199" s="152">
        <f t="shared" si="109"/>
        <v>76000</v>
      </c>
      <c r="H199" s="152">
        <f t="shared" si="109"/>
        <v>67000</v>
      </c>
      <c r="I199" s="152">
        <f t="shared" si="109"/>
        <v>83000</v>
      </c>
      <c r="J199" s="152">
        <f t="shared" si="109"/>
        <v>0</v>
      </c>
      <c r="K199" s="152">
        <f t="shared" si="109"/>
        <v>0</v>
      </c>
      <c r="L199" s="152">
        <f t="shared" si="109"/>
        <v>67000</v>
      </c>
      <c r="M199" s="152">
        <f t="shared" si="109"/>
        <v>67000</v>
      </c>
      <c r="N199" s="156">
        <f t="shared" si="98"/>
        <v>154.94709372260394</v>
      </c>
      <c r="O199" s="154">
        <f t="shared" si="98"/>
        <v>88.1578947368421</v>
      </c>
      <c r="P199" s="154">
        <f t="shared" si="102"/>
        <v>101.23880597014926</v>
      </c>
      <c r="Q199" s="154">
        <f t="shared" si="103"/>
        <v>80.72289156626506</v>
      </c>
      <c r="R199" s="14">
        <f t="shared" si="104"/>
        <v>100</v>
      </c>
    </row>
    <row r="200" spans="1:18" s="3" customFormat="1" ht="12.75">
      <c r="A200" s="265"/>
      <c r="B200" s="268"/>
      <c r="C200" s="314" t="s">
        <v>84</v>
      </c>
      <c r="D200" s="150">
        <v>322</v>
      </c>
      <c r="E200" s="151" t="s">
        <v>59</v>
      </c>
      <c r="F200" s="157">
        <v>50</v>
      </c>
      <c r="G200" s="270">
        <v>2000</v>
      </c>
      <c r="H200" s="157">
        <v>2000</v>
      </c>
      <c r="I200" s="157">
        <v>2000</v>
      </c>
      <c r="J200" s="157"/>
      <c r="K200" s="157"/>
      <c r="L200" s="157">
        <v>2000</v>
      </c>
      <c r="M200" s="157">
        <v>2000</v>
      </c>
      <c r="N200" s="156">
        <f t="shared" si="98"/>
        <v>4000</v>
      </c>
      <c r="O200" s="154">
        <f t="shared" si="98"/>
        <v>100</v>
      </c>
      <c r="P200" s="154">
        <f t="shared" si="102"/>
        <v>101</v>
      </c>
      <c r="Q200" s="154">
        <f t="shared" si="103"/>
        <v>100</v>
      </c>
      <c r="R200" s="14">
        <f t="shared" si="104"/>
        <v>100</v>
      </c>
    </row>
    <row r="201" spans="1:18" s="3" customFormat="1" ht="12.75">
      <c r="A201" s="265"/>
      <c r="B201" s="268"/>
      <c r="C201" s="314" t="s">
        <v>84</v>
      </c>
      <c r="D201" s="150">
        <v>323</v>
      </c>
      <c r="E201" s="151" t="s">
        <v>55</v>
      </c>
      <c r="F201" s="157">
        <v>27982</v>
      </c>
      <c r="G201" s="270">
        <v>49000</v>
      </c>
      <c r="H201" s="157">
        <v>40000</v>
      </c>
      <c r="I201" s="157">
        <v>56000</v>
      </c>
      <c r="J201" s="157"/>
      <c r="K201" s="157"/>
      <c r="L201" s="157">
        <v>40000</v>
      </c>
      <c r="M201" s="157">
        <v>40000</v>
      </c>
      <c r="N201" s="156">
        <f t="shared" si="98"/>
        <v>175.11257236795083</v>
      </c>
      <c r="O201" s="154">
        <f t="shared" si="98"/>
        <v>81.63265306122449</v>
      </c>
      <c r="P201" s="154">
        <f t="shared" si="102"/>
        <v>101.4</v>
      </c>
      <c r="Q201" s="154">
        <f t="shared" si="103"/>
        <v>71.42857142857143</v>
      </c>
      <c r="R201" s="14">
        <f t="shared" si="104"/>
        <v>100</v>
      </c>
    </row>
    <row r="202" spans="1:18" s="3" customFormat="1" ht="12.75">
      <c r="A202" s="265"/>
      <c r="B202" s="268"/>
      <c r="C202" s="314" t="s">
        <v>84</v>
      </c>
      <c r="D202" s="150">
        <v>329</v>
      </c>
      <c r="E202" s="151" t="s">
        <v>8</v>
      </c>
      <c r="F202" s="157">
        <v>21017</v>
      </c>
      <c r="G202" s="270">
        <v>25000</v>
      </c>
      <c r="H202" s="157">
        <v>25000</v>
      </c>
      <c r="I202" s="157">
        <v>25000</v>
      </c>
      <c r="J202" s="157"/>
      <c r="K202" s="157"/>
      <c r="L202" s="157">
        <v>25000</v>
      </c>
      <c r="M202" s="157">
        <v>25000</v>
      </c>
      <c r="N202" s="156"/>
      <c r="O202" s="154"/>
      <c r="P202" s="154"/>
      <c r="Q202" s="154"/>
      <c r="R202" s="14"/>
    </row>
    <row r="203" spans="1:18" s="3" customFormat="1" ht="12.75">
      <c r="A203" s="271" t="s">
        <v>164</v>
      </c>
      <c r="B203" s="290"/>
      <c r="C203" s="315" t="s">
        <v>85</v>
      </c>
      <c r="D203" s="273" t="s">
        <v>269</v>
      </c>
      <c r="E203" s="292" t="s">
        <v>68</v>
      </c>
      <c r="F203" s="283">
        <f aca="true" t="shared" si="110" ref="F203:M205">SUM(F204)</f>
        <v>0</v>
      </c>
      <c r="G203" s="283">
        <f t="shared" si="110"/>
        <v>5000</v>
      </c>
      <c r="H203" s="283">
        <f>SUM(H204)</f>
        <v>20000</v>
      </c>
      <c r="I203" s="283">
        <f t="shared" si="110"/>
        <v>5000</v>
      </c>
      <c r="J203" s="293"/>
      <c r="K203" s="293"/>
      <c r="L203" s="283">
        <f>SUM(L204)</f>
        <v>20000</v>
      </c>
      <c r="M203" s="283">
        <f>SUM(M204)</f>
        <v>20000</v>
      </c>
      <c r="N203" s="264" t="e">
        <f t="shared" si="98"/>
        <v>#DIV/0!</v>
      </c>
      <c r="O203" s="283">
        <f t="shared" si="98"/>
        <v>400</v>
      </c>
      <c r="P203" s="283">
        <f t="shared" si="102"/>
        <v>100.25</v>
      </c>
      <c r="Q203" s="283">
        <f t="shared" si="103"/>
        <v>400</v>
      </c>
      <c r="R203" s="33">
        <f t="shared" si="104"/>
        <v>100</v>
      </c>
    </row>
    <row r="204" spans="1:18" s="3" customFormat="1" ht="12.75">
      <c r="A204" s="265"/>
      <c r="B204" s="268">
        <v>3</v>
      </c>
      <c r="C204" s="314" t="s">
        <v>85</v>
      </c>
      <c r="D204" s="150">
        <v>3</v>
      </c>
      <c r="E204" s="151" t="s">
        <v>3</v>
      </c>
      <c r="F204" s="152">
        <f t="shared" si="110"/>
        <v>0</v>
      </c>
      <c r="G204" s="152">
        <f t="shared" si="110"/>
        <v>5000</v>
      </c>
      <c r="H204" s="152">
        <f>SUM(H205,)</f>
        <v>20000</v>
      </c>
      <c r="I204" s="152">
        <f t="shared" si="110"/>
        <v>5000</v>
      </c>
      <c r="J204" s="173"/>
      <c r="K204" s="173"/>
      <c r="L204" s="152">
        <f>SUM(L205)</f>
        <v>20000</v>
      </c>
      <c r="M204" s="152">
        <f>SUM(M205)</f>
        <v>20000</v>
      </c>
      <c r="N204" s="156" t="e">
        <f t="shared" si="98"/>
        <v>#DIV/0!</v>
      </c>
      <c r="O204" s="154">
        <f t="shared" si="98"/>
        <v>400</v>
      </c>
      <c r="P204" s="154">
        <f t="shared" si="102"/>
        <v>100.25</v>
      </c>
      <c r="Q204" s="154">
        <f t="shared" si="103"/>
        <v>400</v>
      </c>
      <c r="R204" s="14">
        <f t="shared" si="104"/>
        <v>100</v>
      </c>
    </row>
    <row r="205" spans="1:18" s="3" customFormat="1" ht="12.75">
      <c r="A205" s="265"/>
      <c r="B205" s="268"/>
      <c r="C205" s="314" t="s">
        <v>85</v>
      </c>
      <c r="D205" s="150">
        <v>32</v>
      </c>
      <c r="E205" s="151" t="s">
        <v>4</v>
      </c>
      <c r="F205" s="152">
        <f>SUM(F206)</f>
        <v>0</v>
      </c>
      <c r="G205" s="152">
        <f t="shared" si="110"/>
        <v>5000</v>
      </c>
      <c r="H205" s="152">
        <f t="shared" si="110"/>
        <v>20000</v>
      </c>
      <c r="I205" s="152">
        <f t="shared" si="110"/>
        <v>5000</v>
      </c>
      <c r="J205" s="152">
        <f t="shared" si="110"/>
        <v>0</v>
      </c>
      <c r="K205" s="152">
        <f t="shared" si="110"/>
        <v>0</v>
      </c>
      <c r="L205" s="152">
        <f t="shared" si="110"/>
        <v>20000</v>
      </c>
      <c r="M205" s="152">
        <f t="shared" si="110"/>
        <v>20000</v>
      </c>
      <c r="N205" s="156" t="e">
        <f t="shared" si="98"/>
        <v>#DIV/0!</v>
      </c>
      <c r="O205" s="154">
        <f t="shared" si="98"/>
        <v>400</v>
      </c>
      <c r="P205" s="154">
        <f t="shared" si="102"/>
        <v>100.25</v>
      </c>
      <c r="Q205" s="154">
        <f t="shared" si="103"/>
        <v>400</v>
      </c>
      <c r="R205" s="14">
        <f t="shared" si="104"/>
        <v>100</v>
      </c>
    </row>
    <row r="206" spans="1:18" s="3" customFormat="1" ht="12.75">
      <c r="A206" s="265"/>
      <c r="B206" s="268"/>
      <c r="C206" s="314" t="s">
        <v>85</v>
      </c>
      <c r="D206" s="150">
        <v>323</v>
      </c>
      <c r="E206" s="151" t="s">
        <v>55</v>
      </c>
      <c r="F206" s="157"/>
      <c r="G206" s="270">
        <v>5000</v>
      </c>
      <c r="H206" s="157">
        <v>20000</v>
      </c>
      <c r="I206" s="157">
        <v>5000</v>
      </c>
      <c r="J206" s="157"/>
      <c r="K206" s="157"/>
      <c r="L206" s="157">
        <v>20000</v>
      </c>
      <c r="M206" s="157">
        <v>20000</v>
      </c>
      <c r="N206" s="156" t="e">
        <f t="shared" si="98"/>
        <v>#DIV/0!</v>
      </c>
      <c r="O206" s="154">
        <f t="shared" si="98"/>
        <v>400</v>
      </c>
      <c r="P206" s="154">
        <f t="shared" si="102"/>
        <v>100.25</v>
      </c>
      <c r="Q206" s="154">
        <f t="shared" si="103"/>
        <v>400</v>
      </c>
      <c r="R206" s="14">
        <f t="shared" si="104"/>
        <v>100</v>
      </c>
    </row>
    <row r="207" spans="1:18" s="3" customFormat="1" ht="12.75">
      <c r="A207" s="310" t="s">
        <v>165</v>
      </c>
      <c r="B207" s="330"/>
      <c r="C207" s="331" t="s">
        <v>80</v>
      </c>
      <c r="D207" s="332" t="s">
        <v>269</v>
      </c>
      <c r="E207" s="292" t="s">
        <v>380</v>
      </c>
      <c r="F207" s="312">
        <f>SUM(F208,F211)</f>
        <v>65955</v>
      </c>
      <c r="G207" s="312">
        <f>SUM(G208,G211)</f>
        <v>40000</v>
      </c>
      <c r="H207" s="312">
        <f>SUM(H208,H211)</f>
        <v>40000</v>
      </c>
      <c r="I207" s="312">
        <f>SUM(I208,I211)</f>
        <v>40000</v>
      </c>
      <c r="J207" s="312"/>
      <c r="K207" s="312"/>
      <c r="L207" s="312">
        <f>SUM(L208,L211)</f>
        <v>40000</v>
      </c>
      <c r="M207" s="312">
        <f>SUM(M208,M211)</f>
        <v>40000</v>
      </c>
      <c r="N207" s="313">
        <f t="shared" si="98"/>
        <v>60.647411113638086</v>
      </c>
      <c r="O207" s="312">
        <f t="shared" si="98"/>
        <v>100</v>
      </c>
      <c r="P207" s="312">
        <f t="shared" si="102"/>
        <v>101</v>
      </c>
      <c r="Q207" s="312">
        <f t="shared" si="103"/>
        <v>100</v>
      </c>
      <c r="R207" s="98">
        <f t="shared" si="104"/>
        <v>100</v>
      </c>
    </row>
    <row r="208" spans="1:18" s="3" customFormat="1" ht="12.75">
      <c r="A208" s="265"/>
      <c r="B208" s="268"/>
      <c r="C208" s="314" t="s">
        <v>80</v>
      </c>
      <c r="D208" s="288">
        <v>3</v>
      </c>
      <c r="E208" s="289" t="s">
        <v>3</v>
      </c>
      <c r="F208" s="152">
        <f aca="true" t="shared" si="111" ref="F208:M209">SUM(F209)</f>
        <v>59330</v>
      </c>
      <c r="G208" s="152">
        <f t="shared" si="111"/>
        <v>20000</v>
      </c>
      <c r="H208" s="152">
        <f>SUM(H209)</f>
        <v>30000</v>
      </c>
      <c r="I208" s="152">
        <f t="shared" si="111"/>
        <v>20000</v>
      </c>
      <c r="J208" s="152"/>
      <c r="K208" s="152"/>
      <c r="L208" s="152">
        <f>SUM(L209)</f>
        <v>30000</v>
      </c>
      <c r="M208" s="152">
        <f>SUM(M209)</f>
        <v>30000</v>
      </c>
      <c r="N208" s="156">
        <f t="shared" si="98"/>
        <v>33.70975897522332</v>
      </c>
      <c r="O208" s="154">
        <f t="shared" si="98"/>
        <v>150</v>
      </c>
      <c r="P208" s="154">
        <f t="shared" si="102"/>
        <v>100.66666666666667</v>
      </c>
      <c r="Q208" s="154">
        <f t="shared" si="103"/>
        <v>150</v>
      </c>
      <c r="R208" s="14">
        <f t="shared" si="104"/>
        <v>100</v>
      </c>
    </row>
    <row r="209" spans="1:18" s="3" customFormat="1" ht="12.75">
      <c r="A209" s="265"/>
      <c r="B209" s="268"/>
      <c r="C209" s="314" t="s">
        <v>80</v>
      </c>
      <c r="D209" s="288">
        <v>32</v>
      </c>
      <c r="E209" s="289" t="s">
        <v>4</v>
      </c>
      <c r="F209" s="152">
        <f t="shared" si="111"/>
        <v>59330</v>
      </c>
      <c r="G209" s="152">
        <f t="shared" si="111"/>
        <v>20000</v>
      </c>
      <c r="H209" s="152">
        <f t="shared" si="111"/>
        <v>30000</v>
      </c>
      <c r="I209" s="152">
        <f t="shared" si="111"/>
        <v>20000</v>
      </c>
      <c r="J209" s="152">
        <f t="shared" si="111"/>
        <v>0</v>
      </c>
      <c r="K209" s="152">
        <f t="shared" si="111"/>
        <v>0</v>
      </c>
      <c r="L209" s="152">
        <f t="shared" si="111"/>
        <v>30000</v>
      </c>
      <c r="M209" s="152">
        <f t="shared" si="111"/>
        <v>30000</v>
      </c>
      <c r="N209" s="156">
        <f t="shared" si="98"/>
        <v>33.70975897522332</v>
      </c>
      <c r="O209" s="154">
        <f t="shared" si="98"/>
        <v>150</v>
      </c>
      <c r="P209" s="154">
        <f t="shared" si="102"/>
        <v>100.66666666666667</v>
      </c>
      <c r="Q209" s="154">
        <f t="shared" si="103"/>
        <v>150</v>
      </c>
      <c r="R209" s="14">
        <f t="shared" si="104"/>
        <v>100</v>
      </c>
    </row>
    <row r="210" spans="1:18" s="3" customFormat="1" ht="12.75">
      <c r="A210" s="265"/>
      <c r="B210" s="268"/>
      <c r="C210" s="314" t="s">
        <v>80</v>
      </c>
      <c r="D210" s="288">
        <v>323</v>
      </c>
      <c r="E210" s="289" t="s">
        <v>55</v>
      </c>
      <c r="F210" s="157">
        <v>59330</v>
      </c>
      <c r="G210" s="270">
        <v>20000</v>
      </c>
      <c r="H210" s="157">
        <v>30000</v>
      </c>
      <c r="I210" s="157">
        <v>20000</v>
      </c>
      <c r="J210" s="157"/>
      <c r="K210" s="157"/>
      <c r="L210" s="157">
        <v>30000</v>
      </c>
      <c r="M210" s="157">
        <v>30000</v>
      </c>
      <c r="N210" s="156">
        <f t="shared" si="98"/>
        <v>33.70975897522332</v>
      </c>
      <c r="O210" s="154">
        <f t="shared" si="98"/>
        <v>150</v>
      </c>
      <c r="P210" s="154">
        <f t="shared" si="102"/>
        <v>100.66666666666667</v>
      </c>
      <c r="Q210" s="154">
        <f t="shared" si="103"/>
        <v>150</v>
      </c>
      <c r="R210" s="14">
        <f t="shared" si="104"/>
        <v>100</v>
      </c>
    </row>
    <row r="211" spans="1:18" s="3" customFormat="1" ht="12.75">
      <c r="A211" s="265"/>
      <c r="B211" s="268"/>
      <c r="C211" s="314" t="s">
        <v>80</v>
      </c>
      <c r="D211" s="288">
        <v>4</v>
      </c>
      <c r="E211" s="289" t="s">
        <v>11</v>
      </c>
      <c r="F211" s="152">
        <f>SUM(F212)</f>
        <v>6625</v>
      </c>
      <c r="G211" s="152">
        <f>SUM(G212)</f>
        <v>20000</v>
      </c>
      <c r="H211" s="152">
        <f>SUM(H212)</f>
        <v>10000</v>
      </c>
      <c r="I211" s="152">
        <f>SUM(I212)</f>
        <v>20000</v>
      </c>
      <c r="J211" s="152"/>
      <c r="K211" s="152"/>
      <c r="L211" s="152">
        <f>SUM(L212)</f>
        <v>10000</v>
      </c>
      <c r="M211" s="152">
        <f>SUM(M212)</f>
        <v>10000</v>
      </c>
      <c r="N211" s="156">
        <f t="shared" si="98"/>
        <v>301.8867924528302</v>
      </c>
      <c r="O211" s="154">
        <f t="shared" si="98"/>
        <v>50</v>
      </c>
      <c r="P211" s="154">
        <f t="shared" si="102"/>
        <v>102</v>
      </c>
      <c r="Q211" s="154">
        <f t="shared" si="103"/>
        <v>50</v>
      </c>
      <c r="R211" s="14">
        <f t="shared" si="104"/>
        <v>100</v>
      </c>
    </row>
    <row r="212" spans="1:18" s="3" customFormat="1" ht="21">
      <c r="A212" s="265"/>
      <c r="B212" s="268"/>
      <c r="C212" s="325" t="s">
        <v>80</v>
      </c>
      <c r="D212" s="333">
        <v>42</v>
      </c>
      <c r="E212" s="289" t="s">
        <v>12</v>
      </c>
      <c r="F212" s="327">
        <f>SUM(F213)</f>
        <v>6625</v>
      </c>
      <c r="G212" s="327">
        <f aca="true" t="shared" si="112" ref="G212:M212">SUM(G213)</f>
        <v>20000</v>
      </c>
      <c r="H212" s="327">
        <f t="shared" si="112"/>
        <v>10000</v>
      </c>
      <c r="I212" s="327">
        <f t="shared" si="112"/>
        <v>20000</v>
      </c>
      <c r="J212" s="327">
        <f t="shared" si="112"/>
        <v>0</v>
      </c>
      <c r="K212" s="327">
        <f t="shared" si="112"/>
        <v>0</v>
      </c>
      <c r="L212" s="327">
        <f t="shared" si="112"/>
        <v>10000</v>
      </c>
      <c r="M212" s="327">
        <f t="shared" si="112"/>
        <v>10000</v>
      </c>
      <c r="N212" s="328">
        <f t="shared" si="98"/>
        <v>301.8867924528302</v>
      </c>
      <c r="O212" s="329">
        <f t="shared" si="98"/>
        <v>50</v>
      </c>
      <c r="P212" s="329">
        <f t="shared" si="102"/>
        <v>102</v>
      </c>
      <c r="Q212" s="329">
        <f t="shared" si="103"/>
        <v>50</v>
      </c>
      <c r="R212" s="100">
        <f t="shared" si="104"/>
        <v>100</v>
      </c>
    </row>
    <row r="213" spans="1:18" s="3" customFormat="1" ht="12.75">
      <c r="A213" s="265"/>
      <c r="B213" s="268"/>
      <c r="C213" s="314" t="s">
        <v>80</v>
      </c>
      <c r="D213" s="288">
        <v>422</v>
      </c>
      <c r="E213" s="289" t="s">
        <v>53</v>
      </c>
      <c r="F213" s="157">
        <v>6625</v>
      </c>
      <c r="G213" s="270">
        <v>20000</v>
      </c>
      <c r="H213" s="157">
        <v>10000</v>
      </c>
      <c r="I213" s="157">
        <v>20000</v>
      </c>
      <c r="J213" s="157"/>
      <c r="K213" s="157"/>
      <c r="L213" s="157">
        <v>10000</v>
      </c>
      <c r="M213" s="157">
        <v>10000</v>
      </c>
      <c r="N213" s="156">
        <f t="shared" si="98"/>
        <v>301.8867924528302</v>
      </c>
      <c r="O213" s="154">
        <f t="shared" si="98"/>
        <v>50</v>
      </c>
      <c r="P213" s="154">
        <f t="shared" si="102"/>
        <v>102</v>
      </c>
      <c r="Q213" s="154">
        <f t="shared" si="103"/>
        <v>50</v>
      </c>
      <c r="R213" s="14">
        <f t="shared" si="104"/>
        <v>100</v>
      </c>
    </row>
    <row r="214" spans="1:18" ht="21">
      <c r="A214" s="316" t="s">
        <v>166</v>
      </c>
      <c r="B214" s="334"/>
      <c r="C214" s="335"/>
      <c r="D214" s="317" t="s">
        <v>296</v>
      </c>
      <c r="E214" s="318" t="s">
        <v>297</v>
      </c>
      <c r="F214" s="319">
        <f aca="true" t="shared" si="113" ref="F214:K214">SUM(F215,F220,F231,F240,F245)</f>
        <v>460957</v>
      </c>
      <c r="G214" s="319">
        <f t="shared" si="113"/>
        <v>600000</v>
      </c>
      <c r="H214" s="319">
        <f t="shared" si="113"/>
        <v>834000</v>
      </c>
      <c r="I214" s="319">
        <f t="shared" si="113"/>
        <v>1900000</v>
      </c>
      <c r="J214" s="319" t="e">
        <f t="shared" si="113"/>
        <v>#REF!</v>
      </c>
      <c r="K214" s="319" t="e">
        <f t="shared" si="113"/>
        <v>#REF!</v>
      </c>
      <c r="L214" s="319">
        <f>SUM(L215,L220,L231,L240,L245)</f>
        <v>2015500</v>
      </c>
      <c r="M214" s="319">
        <f>SUM(M215,M220,M231,M240,M245)</f>
        <v>1913500</v>
      </c>
      <c r="N214" s="319">
        <f aca="true" t="shared" si="114" ref="N214:O285">+G214/F214*100</f>
        <v>130.16398492701055</v>
      </c>
      <c r="O214" s="320">
        <f t="shared" si="114"/>
        <v>139</v>
      </c>
      <c r="P214" s="320">
        <f t="shared" si="102"/>
        <v>102.27817745803357</v>
      </c>
      <c r="Q214" s="320">
        <f t="shared" si="103"/>
        <v>106.07894736842105</v>
      </c>
      <c r="R214" s="99">
        <f t="shared" si="104"/>
        <v>94.93922103696353</v>
      </c>
    </row>
    <row r="215" spans="1:18" ht="12.75">
      <c r="A215" s="260" t="s">
        <v>167</v>
      </c>
      <c r="B215" s="281"/>
      <c r="C215" s="295" t="s">
        <v>85</v>
      </c>
      <c r="D215" s="262" t="s">
        <v>102</v>
      </c>
      <c r="E215" s="262" t="s">
        <v>298</v>
      </c>
      <c r="F215" s="264">
        <f aca="true" t="shared" si="115" ref="F215:M215">SUM(F217)</f>
        <v>0</v>
      </c>
      <c r="G215" s="264">
        <f t="shared" si="115"/>
        <v>0</v>
      </c>
      <c r="H215" s="264">
        <f t="shared" si="115"/>
        <v>100000</v>
      </c>
      <c r="I215" s="264">
        <f t="shared" si="115"/>
        <v>400000</v>
      </c>
      <c r="J215" s="264">
        <f t="shared" si="115"/>
        <v>0</v>
      </c>
      <c r="K215" s="264">
        <f t="shared" si="115"/>
        <v>0</v>
      </c>
      <c r="L215" s="264">
        <f t="shared" si="115"/>
        <v>500000</v>
      </c>
      <c r="M215" s="264">
        <f t="shared" si="115"/>
        <v>500000</v>
      </c>
      <c r="N215" s="264" t="e">
        <f t="shared" si="114"/>
        <v>#DIV/0!</v>
      </c>
      <c r="O215" s="283" t="e">
        <f t="shared" si="114"/>
        <v>#DIV/0!</v>
      </c>
      <c r="P215" s="283">
        <f t="shared" si="102"/>
        <v>104</v>
      </c>
      <c r="Q215" s="283">
        <f t="shared" si="103"/>
        <v>125</v>
      </c>
      <c r="R215" s="33">
        <f t="shared" si="104"/>
        <v>100</v>
      </c>
    </row>
    <row r="216" spans="1:18" ht="12.75">
      <c r="A216" s="260"/>
      <c r="B216" s="281"/>
      <c r="C216" s="295"/>
      <c r="D216" s="262" t="s">
        <v>287</v>
      </c>
      <c r="E216" s="262" t="s">
        <v>49</v>
      </c>
      <c r="F216" s="264"/>
      <c r="G216" s="264"/>
      <c r="H216" s="264"/>
      <c r="I216" s="264"/>
      <c r="J216" s="264"/>
      <c r="K216" s="264"/>
      <c r="L216" s="264"/>
      <c r="M216" s="264"/>
      <c r="N216" s="264"/>
      <c r="O216" s="283"/>
      <c r="P216" s="283"/>
      <c r="Q216" s="283"/>
      <c r="R216" s="33"/>
    </row>
    <row r="217" spans="1:18" ht="12.75">
      <c r="A217" s="336"/>
      <c r="B217" s="337">
        <v>3</v>
      </c>
      <c r="C217" s="338" t="s">
        <v>85</v>
      </c>
      <c r="D217" s="150">
        <v>4</v>
      </c>
      <c r="E217" s="151" t="s">
        <v>11</v>
      </c>
      <c r="F217" s="152">
        <f aca="true" t="shared" si="116" ref="F217:M218">SUM(F218)</f>
        <v>0</v>
      </c>
      <c r="G217" s="152">
        <f t="shared" si="116"/>
        <v>0</v>
      </c>
      <c r="H217" s="152">
        <f t="shared" si="116"/>
        <v>100000</v>
      </c>
      <c r="I217" s="152">
        <f t="shared" si="116"/>
        <v>400000</v>
      </c>
      <c r="J217" s="152">
        <f t="shared" si="116"/>
        <v>0</v>
      </c>
      <c r="K217" s="152">
        <f t="shared" si="116"/>
        <v>0</v>
      </c>
      <c r="L217" s="152">
        <f t="shared" si="116"/>
        <v>500000</v>
      </c>
      <c r="M217" s="152">
        <f t="shared" si="116"/>
        <v>500000</v>
      </c>
      <c r="N217" s="211" t="e">
        <f>+G217/F217*100</f>
        <v>#DIV/0!</v>
      </c>
      <c r="O217" s="154"/>
      <c r="P217" s="154">
        <f aca="true" t="shared" si="117" ref="P217:P285">+I217/H217+100</f>
        <v>104</v>
      </c>
      <c r="Q217" s="154">
        <f aca="true" t="shared" si="118" ref="Q217:Q285">+L217/I217*100</f>
        <v>125</v>
      </c>
      <c r="R217" s="14">
        <f aca="true" t="shared" si="119" ref="R217:R285">+M217/L217*100</f>
        <v>100</v>
      </c>
    </row>
    <row r="218" spans="1:18" ht="21">
      <c r="A218" s="336"/>
      <c r="B218" s="337"/>
      <c r="C218" s="339" t="s">
        <v>85</v>
      </c>
      <c r="D218" s="326">
        <v>42</v>
      </c>
      <c r="E218" s="151" t="s">
        <v>12</v>
      </c>
      <c r="F218" s="327">
        <f t="shared" si="116"/>
        <v>0</v>
      </c>
      <c r="G218" s="327">
        <f t="shared" si="116"/>
        <v>0</v>
      </c>
      <c r="H218" s="327">
        <f t="shared" si="116"/>
        <v>100000</v>
      </c>
      <c r="I218" s="327">
        <f t="shared" si="116"/>
        <v>400000</v>
      </c>
      <c r="J218" s="327">
        <f t="shared" si="116"/>
        <v>0</v>
      </c>
      <c r="K218" s="327">
        <f t="shared" si="116"/>
        <v>0</v>
      </c>
      <c r="L218" s="327">
        <f t="shared" si="116"/>
        <v>500000</v>
      </c>
      <c r="M218" s="327">
        <f t="shared" si="116"/>
        <v>500000</v>
      </c>
      <c r="N218" s="340" t="e">
        <f>+G218/F218*100</f>
        <v>#DIV/0!</v>
      </c>
      <c r="O218" s="329" t="e">
        <f t="shared" si="114"/>
        <v>#DIV/0!</v>
      </c>
      <c r="P218" s="329">
        <f t="shared" si="117"/>
        <v>104</v>
      </c>
      <c r="Q218" s="329">
        <f t="shared" si="118"/>
        <v>125</v>
      </c>
      <c r="R218" s="100">
        <f t="shared" si="119"/>
        <v>100</v>
      </c>
    </row>
    <row r="219" spans="1:18" ht="12.75">
      <c r="A219" s="336"/>
      <c r="B219" s="337"/>
      <c r="C219" s="338" t="s">
        <v>85</v>
      </c>
      <c r="D219" s="150">
        <v>421</v>
      </c>
      <c r="E219" s="151" t="s">
        <v>65</v>
      </c>
      <c r="F219" s="157"/>
      <c r="G219" s="270"/>
      <c r="H219" s="157">
        <v>100000</v>
      </c>
      <c r="I219" s="157">
        <v>400000</v>
      </c>
      <c r="J219" s="157"/>
      <c r="K219" s="157"/>
      <c r="L219" s="157">
        <v>500000</v>
      </c>
      <c r="M219" s="157">
        <v>500000</v>
      </c>
      <c r="N219" s="211" t="e">
        <f>+G219/F219*100</f>
        <v>#DIV/0!</v>
      </c>
      <c r="O219" s="154" t="e">
        <f t="shared" si="114"/>
        <v>#DIV/0!</v>
      </c>
      <c r="P219" s="154">
        <f t="shared" si="117"/>
        <v>104</v>
      </c>
      <c r="Q219" s="154">
        <f t="shared" si="118"/>
        <v>125</v>
      </c>
      <c r="R219" s="14">
        <f t="shared" si="119"/>
        <v>100</v>
      </c>
    </row>
    <row r="220" spans="1:18" ht="12.75">
      <c r="A220" s="260" t="s">
        <v>168</v>
      </c>
      <c r="B220" s="261"/>
      <c r="C220" s="295" t="s">
        <v>85</v>
      </c>
      <c r="D220" s="341" t="s">
        <v>103</v>
      </c>
      <c r="E220" s="291" t="s">
        <v>348</v>
      </c>
      <c r="F220" s="283">
        <f>SUM(F222,F225,)</f>
        <v>362523</v>
      </c>
      <c r="G220" s="283">
        <f aca="true" t="shared" si="120" ref="G220:M220">SUM(G222,G225,)</f>
        <v>600000</v>
      </c>
      <c r="H220" s="283">
        <f t="shared" si="120"/>
        <v>434000</v>
      </c>
      <c r="I220" s="283">
        <f t="shared" si="120"/>
        <v>500000</v>
      </c>
      <c r="J220" s="283">
        <f t="shared" si="120"/>
        <v>0</v>
      </c>
      <c r="K220" s="283">
        <f t="shared" si="120"/>
        <v>0</v>
      </c>
      <c r="L220" s="283">
        <f t="shared" si="120"/>
        <v>200000</v>
      </c>
      <c r="M220" s="283">
        <f t="shared" si="120"/>
        <v>200000</v>
      </c>
      <c r="N220" s="156">
        <f t="shared" si="114"/>
        <v>165.50674026199715</v>
      </c>
      <c r="O220" s="270">
        <f t="shared" si="114"/>
        <v>72.33333333333334</v>
      </c>
      <c r="P220" s="270">
        <f t="shared" si="117"/>
        <v>101.15207373271889</v>
      </c>
      <c r="Q220" s="270">
        <f t="shared" si="118"/>
        <v>40</v>
      </c>
      <c r="R220" s="36">
        <f t="shared" si="119"/>
        <v>100</v>
      </c>
    </row>
    <row r="221" spans="1:18" ht="12.75">
      <c r="A221" s="260"/>
      <c r="B221" s="261"/>
      <c r="C221" s="295"/>
      <c r="D221" s="341" t="s">
        <v>299</v>
      </c>
      <c r="E221" s="291"/>
      <c r="F221" s="283"/>
      <c r="G221" s="283"/>
      <c r="H221" s="293"/>
      <c r="I221" s="283"/>
      <c r="J221" s="293"/>
      <c r="K221" s="293"/>
      <c r="L221" s="293"/>
      <c r="M221" s="293"/>
      <c r="N221" s="156" t="e">
        <f t="shared" si="114"/>
        <v>#DIV/0!</v>
      </c>
      <c r="O221" s="270" t="e">
        <f t="shared" si="114"/>
        <v>#DIV/0!</v>
      </c>
      <c r="P221" s="270" t="e">
        <f t="shared" si="117"/>
        <v>#DIV/0!</v>
      </c>
      <c r="Q221" s="270" t="e">
        <f t="shared" si="118"/>
        <v>#DIV/0!</v>
      </c>
      <c r="R221" s="36" t="e">
        <f t="shared" si="119"/>
        <v>#DIV/0!</v>
      </c>
    </row>
    <row r="222" spans="1:18" s="11" customFormat="1" ht="12.75">
      <c r="A222" s="342"/>
      <c r="B222" s="343">
        <v>4</v>
      </c>
      <c r="C222" s="344" t="s">
        <v>85</v>
      </c>
      <c r="D222" s="183">
        <v>3</v>
      </c>
      <c r="E222" s="304" t="s">
        <v>36</v>
      </c>
      <c r="F222" s="306">
        <f aca="true" t="shared" si="121" ref="F222:M223">SUM(F223)</f>
        <v>0</v>
      </c>
      <c r="G222" s="306">
        <f t="shared" si="121"/>
        <v>0</v>
      </c>
      <c r="H222" s="306">
        <f>SUM(H223)</f>
        <v>0</v>
      </c>
      <c r="I222" s="306">
        <f t="shared" si="121"/>
        <v>0</v>
      </c>
      <c r="J222" s="345"/>
      <c r="K222" s="345"/>
      <c r="L222" s="306">
        <f>SUM(L223)</f>
        <v>0</v>
      </c>
      <c r="M222" s="306">
        <f>SUM(M223)</f>
        <v>0</v>
      </c>
      <c r="N222" s="156" t="e">
        <f t="shared" si="114"/>
        <v>#DIV/0!</v>
      </c>
      <c r="O222" s="270" t="e">
        <f t="shared" si="114"/>
        <v>#DIV/0!</v>
      </c>
      <c r="P222" s="270" t="e">
        <f t="shared" si="117"/>
        <v>#DIV/0!</v>
      </c>
      <c r="Q222" s="270" t="e">
        <f t="shared" si="118"/>
        <v>#DIV/0!</v>
      </c>
      <c r="R222" s="36" t="e">
        <f t="shared" si="119"/>
        <v>#DIV/0!</v>
      </c>
    </row>
    <row r="223" spans="1:18" s="11" customFormat="1" ht="12.75">
      <c r="A223" s="342"/>
      <c r="B223" s="343"/>
      <c r="C223" s="344" t="s">
        <v>85</v>
      </c>
      <c r="D223" s="183">
        <v>38</v>
      </c>
      <c r="E223" s="304" t="s">
        <v>14</v>
      </c>
      <c r="F223" s="306">
        <f t="shared" si="121"/>
        <v>0</v>
      </c>
      <c r="G223" s="306">
        <f t="shared" si="121"/>
        <v>0</v>
      </c>
      <c r="H223" s="306">
        <f t="shared" si="121"/>
        <v>0</v>
      </c>
      <c r="I223" s="306">
        <f t="shared" si="121"/>
        <v>0</v>
      </c>
      <c r="J223" s="306" t="e">
        <f t="shared" si="121"/>
        <v>#REF!</v>
      </c>
      <c r="K223" s="306" t="e">
        <f t="shared" si="121"/>
        <v>#REF!</v>
      </c>
      <c r="L223" s="306">
        <f t="shared" si="121"/>
        <v>0</v>
      </c>
      <c r="M223" s="306">
        <f t="shared" si="121"/>
        <v>0</v>
      </c>
      <c r="N223" s="156" t="e">
        <f t="shared" si="114"/>
        <v>#DIV/0!</v>
      </c>
      <c r="O223" s="270" t="e">
        <f t="shared" si="114"/>
        <v>#DIV/0!</v>
      </c>
      <c r="P223" s="270" t="e">
        <f t="shared" si="117"/>
        <v>#DIV/0!</v>
      </c>
      <c r="Q223" s="270" t="e">
        <f t="shared" si="118"/>
        <v>#DIV/0!</v>
      </c>
      <c r="R223" s="36" t="e">
        <f t="shared" si="119"/>
        <v>#DIV/0!</v>
      </c>
    </row>
    <row r="224" spans="1:18" s="11" customFormat="1" ht="12.75">
      <c r="A224" s="342"/>
      <c r="B224" s="343"/>
      <c r="C224" s="344" t="s">
        <v>85</v>
      </c>
      <c r="D224" s="183">
        <v>386</v>
      </c>
      <c r="E224" s="304" t="s">
        <v>54</v>
      </c>
      <c r="F224" s="309">
        <v>0</v>
      </c>
      <c r="G224" s="374">
        <v>0</v>
      </c>
      <c r="H224" s="309">
        <v>0</v>
      </c>
      <c r="I224" s="306">
        <v>0</v>
      </c>
      <c r="J224" s="309" t="e">
        <f>SUM(#REF!)</f>
        <v>#REF!</v>
      </c>
      <c r="K224" s="309" t="e">
        <f>SUM(#REF!)</f>
        <v>#REF!</v>
      </c>
      <c r="L224" s="309" t="s">
        <v>343</v>
      </c>
      <c r="M224" s="309" t="s">
        <v>343</v>
      </c>
      <c r="N224" s="156" t="e">
        <f t="shared" si="114"/>
        <v>#DIV/0!</v>
      </c>
      <c r="O224" s="270" t="e">
        <f t="shared" si="114"/>
        <v>#DIV/0!</v>
      </c>
      <c r="P224" s="270" t="e">
        <f t="shared" si="117"/>
        <v>#DIV/0!</v>
      </c>
      <c r="Q224" s="270" t="e">
        <f t="shared" si="118"/>
        <v>#VALUE!</v>
      </c>
      <c r="R224" s="36" t="e">
        <f t="shared" si="119"/>
        <v>#VALUE!</v>
      </c>
    </row>
    <row r="225" spans="1:18" s="11" customFormat="1" ht="12.75">
      <c r="A225" s="342"/>
      <c r="B225" s="343"/>
      <c r="C225" s="344" t="s">
        <v>85</v>
      </c>
      <c r="D225" s="183">
        <v>4</v>
      </c>
      <c r="E225" s="304" t="s">
        <v>11</v>
      </c>
      <c r="F225" s="306">
        <f aca="true" t="shared" si="122" ref="F225:M225">SUM(F226,F228)</f>
        <v>362523</v>
      </c>
      <c r="G225" s="306">
        <f t="shared" si="122"/>
        <v>600000</v>
      </c>
      <c r="H225" s="306">
        <f t="shared" si="122"/>
        <v>434000</v>
      </c>
      <c r="I225" s="306">
        <f t="shared" si="122"/>
        <v>500000</v>
      </c>
      <c r="J225" s="306">
        <f t="shared" si="122"/>
        <v>0</v>
      </c>
      <c r="K225" s="306">
        <f t="shared" si="122"/>
        <v>0</v>
      </c>
      <c r="L225" s="306">
        <f t="shared" si="122"/>
        <v>200000</v>
      </c>
      <c r="M225" s="306">
        <f t="shared" si="122"/>
        <v>200000</v>
      </c>
      <c r="N225" s="156">
        <f t="shared" si="114"/>
        <v>165.50674026199715</v>
      </c>
      <c r="O225" s="270">
        <f t="shared" si="114"/>
        <v>72.33333333333334</v>
      </c>
      <c r="P225" s="270">
        <f t="shared" si="117"/>
        <v>101.15207373271889</v>
      </c>
      <c r="Q225" s="270">
        <f t="shared" si="118"/>
        <v>40</v>
      </c>
      <c r="R225" s="36">
        <f t="shared" si="119"/>
        <v>100</v>
      </c>
    </row>
    <row r="226" spans="1:18" s="11" customFormat="1" ht="12.75">
      <c r="A226" s="342"/>
      <c r="B226" s="343"/>
      <c r="C226" s="344" t="s">
        <v>85</v>
      </c>
      <c r="D226" s="183">
        <v>42</v>
      </c>
      <c r="E226" s="304" t="s">
        <v>129</v>
      </c>
      <c r="F226" s="306">
        <f>SUM(F227)</f>
        <v>335034</v>
      </c>
      <c r="G226" s="306">
        <f aca="true" t="shared" si="123" ref="G226:M226">SUM(G227)</f>
        <v>500000</v>
      </c>
      <c r="H226" s="306">
        <f t="shared" si="123"/>
        <v>392000</v>
      </c>
      <c r="I226" s="306">
        <f t="shared" si="123"/>
        <v>300000</v>
      </c>
      <c r="J226" s="306">
        <f t="shared" si="123"/>
        <v>0</v>
      </c>
      <c r="K226" s="306">
        <f t="shared" si="123"/>
        <v>0</v>
      </c>
      <c r="L226" s="306">
        <f t="shared" si="123"/>
        <v>0</v>
      </c>
      <c r="M226" s="306">
        <f t="shared" si="123"/>
        <v>0</v>
      </c>
      <c r="N226" s="156">
        <f t="shared" si="114"/>
        <v>149.23858474065318</v>
      </c>
      <c r="O226" s="270">
        <f t="shared" si="114"/>
        <v>78.4</v>
      </c>
      <c r="P226" s="270">
        <f t="shared" si="117"/>
        <v>100.76530612244898</v>
      </c>
      <c r="Q226" s="270">
        <f t="shared" si="118"/>
        <v>0</v>
      </c>
      <c r="R226" s="36" t="e">
        <f t="shared" si="119"/>
        <v>#DIV/0!</v>
      </c>
    </row>
    <row r="227" spans="1:18" s="11" customFormat="1" ht="12.75">
      <c r="A227" s="342"/>
      <c r="B227" s="343"/>
      <c r="C227" s="344" t="s">
        <v>85</v>
      </c>
      <c r="D227" s="183">
        <v>421</v>
      </c>
      <c r="E227" s="304" t="s">
        <v>65</v>
      </c>
      <c r="F227" s="309">
        <v>335034</v>
      </c>
      <c r="G227" s="374">
        <v>500000</v>
      </c>
      <c r="H227" s="309">
        <v>392000</v>
      </c>
      <c r="I227" s="309">
        <v>300000</v>
      </c>
      <c r="J227" s="345"/>
      <c r="K227" s="345"/>
      <c r="L227" s="157">
        <v>0</v>
      </c>
      <c r="M227" s="157">
        <v>0</v>
      </c>
      <c r="N227" s="156">
        <f t="shared" si="114"/>
        <v>149.23858474065318</v>
      </c>
      <c r="O227" s="270">
        <f t="shared" si="114"/>
        <v>78.4</v>
      </c>
      <c r="P227" s="270">
        <f t="shared" si="117"/>
        <v>100.76530612244898</v>
      </c>
      <c r="Q227" s="270">
        <f t="shared" si="118"/>
        <v>0</v>
      </c>
      <c r="R227" s="36" t="e">
        <f t="shared" si="119"/>
        <v>#DIV/0!</v>
      </c>
    </row>
    <row r="228" spans="1:18" s="11" customFormat="1" ht="21">
      <c r="A228" s="342"/>
      <c r="B228" s="343"/>
      <c r="C228" s="344" t="s">
        <v>85</v>
      </c>
      <c r="D228" s="183">
        <v>45</v>
      </c>
      <c r="E228" s="304" t="s">
        <v>349</v>
      </c>
      <c r="F228" s="309">
        <f>SUM(F229)</f>
        <v>27489</v>
      </c>
      <c r="G228" s="309">
        <f aca="true" t="shared" si="124" ref="G228:M229">SUM(G229)</f>
        <v>100000</v>
      </c>
      <c r="H228" s="309">
        <f t="shared" si="124"/>
        <v>42000</v>
      </c>
      <c r="I228" s="309">
        <f t="shared" si="124"/>
        <v>200000</v>
      </c>
      <c r="J228" s="309">
        <f t="shared" si="124"/>
        <v>0</v>
      </c>
      <c r="K228" s="309">
        <f t="shared" si="124"/>
        <v>0</v>
      </c>
      <c r="L228" s="309">
        <f t="shared" si="124"/>
        <v>200000</v>
      </c>
      <c r="M228" s="309">
        <f t="shared" si="124"/>
        <v>200000</v>
      </c>
      <c r="N228" s="156">
        <f t="shared" si="114"/>
        <v>363.7818763869184</v>
      </c>
      <c r="O228" s="270">
        <f t="shared" si="114"/>
        <v>42</v>
      </c>
      <c r="P228" s="270">
        <f t="shared" si="117"/>
        <v>104.76190476190476</v>
      </c>
      <c r="Q228" s="270">
        <f t="shared" si="118"/>
        <v>100</v>
      </c>
      <c r="R228" s="36">
        <f t="shared" si="119"/>
        <v>100</v>
      </c>
    </row>
    <row r="229" spans="1:18" s="11" customFormat="1" ht="12.75">
      <c r="A229" s="342"/>
      <c r="B229" s="343"/>
      <c r="C229" s="344" t="s">
        <v>85</v>
      </c>
      <c r="D229" s="183">
        <v>451</v>
      </c>
      <c r="E229" s="304" t="s">
        <v>350</v>
      </c>
      <c r="F229" s="309">
        <f>SUM(F230)</f>
        <v>27489</v>
      </c>
      <c r="G229" s="309">
        <f t="shared" si="124"/>
        <v>100000</v>
      </c>
      <c r="H229" s="309">
        <f t="shared" si="124"/>
        <v>42000</v>
      </c>
      <c r="I229" s="309">
        <f t="shared" si="124"/>
        <v>200000</v>
      </c>
      <c r="J229" s="309">
        <f t="shared" si="124"/>
        <v>0</v>
      </c>
      <c r="K229" s="309">
        <f t="shared" si="124"/>
        <v>0</v>
      </c>
      <c r="L229" s="309">
        <f t="shared" si="124"/>
        <v>200000</v>
      </c>
      <c r="M229" s="309">
        <f t="shared" si="124"/>
        <v>200000</v>
      </c>
      <c r="N229" s="156">
        <f t="shared" si="114"/>
        <v>363.7818763869184</v>
      </c>
      <c r="O229" s="270">
        <f t="shared" si="114"/>
        <v>42</v>
      </c>
      <c r="P229" s="270">
        <f t="shared" si="117"/>
        <v>104.76190476190476</v>
      </c>
      <c r="Q229" s="270">
        <f t="shared" si="118"/>
        <v>100</v>
      </c>
      <c r="R229" s="36">
        <f t="shared" si="119"/>
        <v>100</v>
      </c>
    </row>
    <row r="230" spans="1:18" s="11" customFormat="1" ht="12.75">
      <c r="A230" s="342"/>
      <c r="B230" s="343"/>
      <c r="C230" s="344" t="s">
        <v>85</v>
      </c>
      <c r="D230" s="183">
        <v>4511</v>
      </c>
      <c r="E230" s="304" t="s">
        <v>350</v>
      </c>
      <c r="F230" s="309">
        <v>27489</v>
      </c>
      <c r="G230" s="374">
        <v>100000</v>
      </c>
      <c r="H230" s="309">
        <v>42000</v>
      </c>
      <c r="I230" s="309">
        <v>200000</v>
      </c>
      <c r="J230" s="345"/>
      <c r="K230" s="345"/>
      <c r="L230" s="309">
        <v>200000</v>
      </c>
      <c r="M230" s="309">
        <v>200000</v>
      </c>
      <c r="N230" s="156">
        <f t="shared" si="114"/>
        <v>363.7818763869184</v>
      </c>
      <c r="O230" s="270">
        <f t="shared" si="114"/>
        <v>42</v>
      </c>
      <c r="P230" s="270">
        <f t="shared" si="117"/>
        <v>104.76190476190476</v>
      </c>
      <c r="Q230" s="270">
        <f t="shared" si="118"/>
        <v>100</v>
      </c>
      <c r="R230" s="36">
        <f t="shared" si="119"/>
        <v>100</v>
      </c>
    </row>
    <row r="231" spans="1:18" s="11" customFormat="1" ht="12.75">
      <c r="A231" s="260" t="s">
        <v>353</v>
      </c>
      <c r="B231" s="261"/>
      <c r="C231" s="295" t="s">
        <v>85</v>
      </c>
      <c r="D231" s="341" t="s">
        <v>103</v>
      </c>
      <c r="E231" s="291" t="s">
        <v>408</v>
      </c>
      <c r="F231" s="283">
        <f>SUM(F233,)</f>
        <v>98434</v>
      </c>
      <c r="G231" s="283">
        <f aca="true" t="shared" si="125" ref="G231:M231">SUM(G233,)</f>
        <v>0</v>
      </c>
      <c r="H231" s="283">
        <f t="shared" si="125"/>
        <v>0</v>
      </c>
      <c r="I231" s="283">
        <f t="shared" si="125"/>
        <v>0</v>
      </c>
      <c r="J231" s="283" t="e">
        <f t="shared" si="125"/>
        <v>#REF!</v>
      </c>
      <c r="K231" s="283" t="e">
        <f t="shared" si="125"/>
        <v>#REF!</v>
      </c>
      <c r="L231" s="283">
        <f t="shared" si="125"/>
        <v>315500</v>
      </c>
      <c r="M231" s="283">
        <f t="shared" si="125"/>
        <v>213500</v>
      </c>
      <c r="N231" s="156">
        <f>+G231/F231*100</f>
        <v>0</v>
      </c>
      <c r="O231" s="270" t="e">
        <f>+H231/G231*100</f>
        <v>#DIV/0!</v>
      </c>
      <c r="P231" s="270" t="e">
        <f>+I231/H231+100</f>
        <v>#DIV/0!</v>
      </c>
      <c r="Q231" s="270" t="e">
        <f>+L231/I231*100</f>
        <v>#DIV/0!</v>
      </c>
      <c r="R231" s="36">
        <f>+M231/L231*100</f>
        <v>67.67036450079239</v>
      </c>
    </row>
    <row r="232" spans="1:18" s="11" customFormat="1" ht="12.75">
      <c r="A232" s="260"/>
      <c r="B232" s="261"/>
      <c r="C232" s="295"/>
      <c r="D232" s="341" t="s">
        <v>354</v>
      </c>
      <c r="E232" s="291"/>
      <c r="F232" s="283"/>
      <c r="G232" s="283"/>
      <c r="H232" s="293"/>
      <c r="I232" s="283"/>
      <c r="J232" s="293"/>
      <c r="K232" s="293"/>
      <c r="L232" s="293"/>
      <c r="M232" s="293"/>
      <c r="N232" s="156"/>
      <c r="O232" s="270"/>
      <c r="P232" s="270"/>
      <c r="Q232" s="270"/>
      <c r="R232" s="36"/>
    </row>
    <row r="233" spans="1:18" s="11" customFormat="1" ht="12.75">
      <c r="A233" s="342"/>
      <c r="B233" s="343"/>
      <c r="C233" s="344" t="s">
        <v>85</v>
      </c>
      <c r="D233" s="183">
        <v>4</v>
      </c>
      <c r="E233" s="304" t="s">
        <v>364</v>
      </c>
      <c r="F233" s="306">
        <f>SUM(F234,F236)</f>
        <v>98434</v>
      </c>
      <c r="G233" s="306">
        <f aca="true" t="shared" si="126" ref="G233:M233">SUM(G234,G236)</f>
        <v>0</v>
      </c>
      <c r="H233" s="306">
        <f t="shared" si="126"/>
        <v>0</v>
      </c>
      <c r="I233" s="306">
        <f t="shared" si="126"/>
        <v>0</v>
      </c>
      <c r="J233" s="306" t="e">
        <f t="shared" si="126"/>
        <v>#REF!</v>
      </c>
      <c r="K233" s="306" t="e">
        <f t="shared" si="126"/>
        <v>#REF!</v>
      </c>
      <c r="L233" s="306">
        <f t="shared" si="126"/>
        <v>315500</v>
      </c>
      <c r="M233" s="306">
        <f t="shared" si="126"/>
        <v>213500</v>
      </c>
      <c r="N233" s="156">
        <f aca="true" t="shared" si="127" ref="N233:O236">+G233/F233*100</f>
        <v>0</v>
      </c>
      <c r="O233" s="154" t="e">
        <f t="shared" si="127"/>
        <v>#DIV/0!</v>
      </c>
      <c r="P233" s="154" t="e">
        <f>+I233/H233+100</f>
        <v>#DIV/0!</v>
      </c>
      <c r="Q233" s="154" t="e">
        <f>+L233/I233*100</f>
        <v>#DIV/0!</v>
      </c>
      <c r="R233" s="14">
        <f>+M233/L233*100</f>
        <v>67.67036450079239</v>
      </c>
    </row>
    <row r="234" spans="1:18" s="11" customFormat="1" ht="12.75">
      <c r="A234" s="342"/>
      <c r="B234" s="343"/>
      <c r="C234" s="344" t="s">
        <v>85</v>
      </c>
      <c r="D234" s="183">
        <v>41</v>
      </c>
      <c r="E234" s="304" t="s">
        <v>365</v>
      </c>
      <c r="F234" s="306">
        <f aca="true" t="shared" si="128" ref="F234:M234">SUM(F235)</f>
        <v>0</v>
      </c>
      <c r="G234" s="306">
        <f t="shared" si="128"/>
        <v>0</v>
      </c>
      <c r="H234" s="306">
        <f t="shared" si="128"/>
        <v>0</v>
      </c>
      <c r="I234" s="306">
        <f t="shared" si="128"/>
        <v>0</v>
      </c>
      <c r="J234" s="306" t="e">
        <f t="shared" si="128"/>
        <v>#REF!</v>
      </c>
      <c r="K234" s="306" t="e">
        <f t="shared" si="128"/>
        <v>#REF!</v>
      </c>
      <c r="L234" s="306">
        <f t="shared" si="128"/>
        <v>0</v>
      </c>
      <c r="M234" s="306">
        <f t="shared" si="128"/>
        <v>0</v>
      </c>
      <c r="N234" s="156" t="e">
        <f t="shared" si="127"/>
        <v>#DIV/0!</v>
      </c>
      <c r="O234" s="154" t="e">
        <f t="shared" si="127"/>
        <v>#DIV/0!</v>
      </c>
      <c r="P234" s="154" t="e">
        <f>+I234/H234+100</f>
        <v>#DIV/0!</v>
      </c>
      <c r="Q234" s="154" t="e">
        <f>+L234/I234*100</f>
        <v>#DIV/0!</v>
      </c>
      <c r="R234" s="14" t="e">
        <f>+M234/L234*100</f>
        <v>#DIV/0!</v>
      </c>
    </row>
    <row r="235" spans="1:18" s="11" customFormat="1" ht="12.75">
      <c r="A235" s="342"/>
      <c r="B235" s="343"/>
      <c r="C235" s="344" t="s">
        <v>85</v>
      </c>
      <c r="D235" s="183">
        <v>411</v>
      </c>
      <c r="E235" s="304" t="s">
        <v>366</v>
      </c>
      <c r="F235" s="309">
        <v>0</v>
      </c>
      <c r="G235" s="374">
        <v>0</v>
      </c>
      <c r="H235" s="309">
        <v>0</v>
      </c>
      <c r="I235" s="309">
        <v>0</v>
      </c>
      <c r="J235" s="309" t="e">
        <f>SUM(#REF!)</f>
        <v>#REF!</v>
      </c>
      <c r="K235" s="309" t="e">
        <f>SUM(#REF!)</f>
        <v>#REF!</v>
      </c>
      <c r="L235" s="309" t="s">
        <v>343</v>
      </c>
      <c r="M235" s="309" t="s">
        <v>343</v>
      </c>
      <c r="N235" s="156" t="e">
        <f t="shared" si="127"/>
        <v>#DIV/0!</v>
      </c>
      <c r="O235" s="154" t="e">
        <f t="shared" si="127"/>
        <v>#DIV/0!</v>
      </c>
      <c r="P235" s="154" t="e">
        <f>+I235/H235+100</f>
        <v>#DIV/0!</v>
      </c>
      <c r="Q235" s="154" t="e">
        <f>+L235/I235*100</f>
        <v>#VALUE!</v>
      </c>
      <c r="R235" s="14" t="e">
        <f>+M235/L235*100</f>
        <v>#VALUE!</v>
      </c>
    </row>
    <row r="236" spans="1:18" s="11" customFormat="1" ht="12.75">
      <c r="A236" s="342"/>
      <c r="B236" s="343"/>
      <c r="C236" s="344" t="s">
        <v>85</v>
      </c>
      <c r="D236" s="183">
        <v>4</v>
      </c>
      <c r="E236" s="304" t="s">
        <v>11</v>
      </c>
      <c r="F236" s="306">
        <f>SUM(F237)</f>
        <v>98434</v>
      </c>
      <c r="G236" s="306">
        <f aca="true" t="shared" si="129" ref="G236:M236">SUM(G237)</f>
        <v>0</v>
      </c>
      <c r="H236" s="306">
        <f t="shared" si="129"/>
        <v>0</v>
      </c>
      <c r="I236" s="306">
        <f t="shared" si="129"/>
        <v>0</v>
      </c>
      <c r="J236" s="307">
        <f t="shared" si="129"/>
        <v>0</v>
      </c>
      <c r="K236" s="307">
        <f t="shared" si="129"/>
        <v>0</v>
      </c>
      <c r="L236" s="306">
        <f t="shared" si="129"/>
        <v>315500</v>
      </c>
      <c r="M236" s="306">
        <f t="shared" si="129"/>
        <v>213500</v>
      </c>
      <c r="N236" s="156">
        <f t="shared" si="127"/>
        <v>0</v>
      </c>
      <c r="O236" s="154" t="e">
        <f t="shared" si="127"/>
        <v>#DIV/0!</v>
      </c>
      <c r="P236" s="154" t="e">
        <f>+I236/H236+100</f>
        <v>#DIV/0!</v>
      </c>
      <c r="Q236" s="154" t="e">
        <f>+L236/I236*100</f>
        <v>#DIV/0!</v>
      </c>
      <c r="R236" s="14">
        <f>+M236/L236*100</f>
        <v>67.67036450079239</v>
      </c>
    </row>
    <row r="237" spans="1:18" s="11" customFormat="1" ht="12.75">
      <c r="A237" s="342"/>
      <c r="B237" s="343"/>
      <c r="C237" s="344" t="s">
        <v>85</v>
      </c>
      <c r="D237" s="183">
        <v>42</v>
      </c>
      <c r="E237" s="304" t="s">
        <v>129</v>
      </c>
      <c r="F237" s="306">
        <f aca="true" t="shared" si="130" ref="F237:M237">SUM(F238,F239)</f>
        <v>98434</v>
      </c>
      <c r="G237" s="306">
        <f t="shared" si="130"/>
        <v>0</v>
      </c>
      <c r="H237" s="306">
        <f t="shared" si="130"/>
        <v>0</v>
      </c>
      <c r="I237" s="306">
        <f t="shared" si="130"/>
        <v>0</v>
      </c>
      <c r="J237" s="306">
        <f t="shared" si="130"/>
        <v>0</v>
      </c>
      <c r="K237" s="306">
        <f t="shared" si="130"/>
        <v>0</v>
      </c>
      <c r="L237" s="306">
        <f t="shared" si="130"/>
        <v>315500</v>
      </c>
      <c r="M237" s="306">
        <f t="shared" si="130"/>
        <v>213500</v>
      </c>
      <c r="N237" s="156"/>
      <c r="O237" s="154"/>
      <c r="P237" s="154"/>
      <c r="Q237" s="154"/>
      <c r="R237" s="14"/>
    </row>
    <row r="238" spans="1:18" s="11" customFormat="1" ht="12.75">
      <c r="A238" s="342"/>
      <c r="B238" s="343"/>
      <c r="C238" s="344" t="s">
        <v>85</v>
      </c>
      <c r="D238" s="183">
        <v>421</v>
      </c>
      <c r="E238" s="304" t="s">
        <v>65</v>
      </c>
      <c r="F238" s="309">
        <v>98434</v>
      </c>
      <c r="G238" s="374"/>
      <c r="H238" s="308"/>
      <c r="I238" s="309"/>
      <c r="J238" s="345"/>
      <c r="K238" s="345"/>
      <c r="L238" s="308"/>
      <c r="M238" s="308"/>
      <c r="N238" s="156"/>
      <c r="O238" s="154"/>
      <c r="P238" s="154"/>
      <c r="Q238" s="154"/>
      <c r="R238" s="14"/>
    </row>
    <row r="239" spans="1:18" s="11" customFormat="1" ht="12.75">
      <c r="A239" s="342"/>
      <c r="B239" s="343"/>
      <c r="C239" s="344" t="s">
        <v>85</v>
      </c>
      <c r="D239" s="183">
        <v>422</v>
      </c>
      <c r="E239" s="304" t="s">
        <v>53</v>
      </c>
      <c r="F239" s="309">
        <v>0</v>
      </c>
      <c r="G239" s="374"/>
      <c r="H239" s="308"/>
      <c r="I239" s="309">
        <v>0</v>
      </c>
      <c r="J239" s="345"/>
      <c r="K239" s="345"/>
      <c r="L239" s="308">
        <v>315500</v>
      </c>
      <c r="M239" s="308">
        <v>213500</v>
      </c>
      <c r="N239" s="156"/>
      <c r="O239" s="154"/>
      <c r="P239" s="154"/>
      <c r="Q239" s="154"/>
      <c r="R239" s="14"/>
    </row>
    <row r="240" spans="1:18" ht="12.75">
      <c r="A240" s="260" t="s">
        <v>355</v>
      </c>
      <c r="B240" s="281"/>
      <c r="C240" s="295" t="s">
        <v>83</v>
      </c>
      <c r="D240" s="262" t="s">
        <v>102</v>
      </c>
      <c r="E240" s="262" t="s">
        <v>410</v>
      </c>
      <c r="F240" s="264">
        <f aca="true" t="shared" si="131" ref="F240:M240">SUM(F242)</f>
        <v>0</v>
      </c>
      <c r="G240" s="264">
        <f t="shared" si="131"/>
        <v>0</v>
      </c>
      <c r="H240" s="264">
        <f t="shared" si="131"/>
        <v>0</v>
      </c>
      <c r="I240" s="264">
        <f t="shared" si="131"/>
        <v>700000</v>
      </c>
      <c r="J240" s="264">
        <f t="shared" si="131"/>
        <v>0</v>
      </c>
      <c r="K240" s="264">
        <f t="shared" si="131"/>
        <v>0</v>
      </c>
      <c r="L240" s="264">
        <f t="shared" si="131"/>
        <v>500000</v>
      </c>
      <c r="M240" s="264">
        <f t="shared" si="131"/>
        <v>500000</v>
      </c>
      <c r="N240" s="156" t="e">
        <f>+G240/F240*100</f>
        <v>#DIV/0!</v>
      </c>
      <c r="O240" s="270" t="e">
        <f>+H240/G240*100</f>
        <v>#DIV/0!</v>
      </c>
      <c r="P240" s="270" t="e">
        <f>+I240/H240+100</f>
        <v>#DIV/0!</v>
      </c>
      <c r="Q240" s="270">
        <f>+L240/I240*100</f>
        <v>71.42857142857143</v>
      </c>
      <c r="R240" s="36">
        <f>+M240/L240*100</f>
        <v>100</v>
      </c>
    </row>
    <row r="241" spans="1:18" ht="12.75">
      <c r="A241" s="260"/>
      <c r="B241" s="281"/>
      <c r="C241" s="295"/>
      <c r="D241" s="262" t="s">
        <v>354</v>
      </c>
      <c r="E241" s="262"/>
      <c r="F241" s="264"/>
      <c r="G241" s="264"/>
      <c r="H241" s="264"/>
      <c r="I241" s="264"/>
      <c r="J241" s="264"/>
      <c r="K241" s="264"/>
      <c r="L241" s="264"/>
      <c r="M241" s="264"/>
      <c r="N241" s="156" t="e">
        <f aca="true" t="shared" si="132" ref="N241:N249">+G241/F241*100</f>
        <v>#DIV/0!</v>
      </c>
      <c r="O241" s="270" t="e">
        <f aca="true" t="shared" si="133" ref="O241:O249">+H241/G241*100</f>
        <v>#DIV/0!</v>
      </c>
      <c r="P241" s="270" t="e">
        <f aca="true" t="shared" si="134" ref="P241:P249">+I241/H241+100</f>
        <v>#DIV/0!</v>
      </c>
      <c r="Q241" s="270" t="e">
        <f aca="true" t="shared" si="135" ref="Q241:Q249">+L241/I241*100</f>
        <v>#DIV/0!</v>
      </c>
      <c r="R241" s="36" t="e">
        <f aca="true" t="shared" si="136" ref="R241:R249">+M241/L241*100</f>
        <v>#DIV/0!</v>
      </c>
    </row>
    <row r="242" spans="1:18" ht="12.75">
      <c r="A242" s="336"/>
      <c r="B242" s="337">
        <v>3.6</v>
      </c>
      <c r="C242" s="338" t="s">
        <v>83</v>
      </c>
      <c r="D242" s="150">
        <v>4</v>
      </c>
      <c r="E242" s="151" t="s">
        <v>11</v>
      </c>
      <c r="F242" s="152">
        <f aca="true" t="shared" si="137" ref="F242:M243">SUM(F243)</f>
        <v>0</v>
      </c>
      <c r="G242" s="152">
        <f t="shared" si="137"/>
        <v>0</v>
      </c>
      <c r="H242" s="152">
        <f>SUM(H243)</f>
        <v>0</v>
      </c>
      <c r="I242" s="152">
        <f t="shared" si="137"/>
        <v>700000</v>
      </c>
      <c r="J242" s="173"/>
      <c r="K242" s="173"/>
      <c r="L242" s="152">
        <f>SUM(L243)</f>
        <v>500000</v>
      </c>
      <c r="M242" s="152">
        <f>SUM(M243)</f>
        <v>500000</v>
      </c>
      <c r="N242" s="156" t="e">
        <f t="shared" si="132"/>
        <v>#DIV/0!</v>
      </c>
      <c r="O242" s="270" t="e">
        <f t="shared" si="133"/>
        <v>#DIV/0!</v>
      </c>
      <c r="P242" s="270" t="e">
        <f t="shared" si="134"/>
        <v>#DIV/0!</v>
      </c>
      <c r="Q242" s="270">
        <f t="shared" si="135"/>
        <v>71.42857142857143</v>
      </c>
      <c r="R242" s="36">
        <f t="shared" si="136"/>
        <v>100</v>
      </c>
    </row>
    <row r="243" spans="1:18" ht="21">
      <c r="A243" s="336"/>
      <c r="B243" s="337"/>
      <c r="C243" s="339" t="s">
        <v>83</v>
      </c>
      <c r="D243" s="326">
        <v>42</v>
      </c>
      <c r="E243" s="151" t="s">
        <v>12</v>
      </c>
      <c r="F243" s="327">
        <f t="shared" si="137"/>
        <v>0</v>
      </c>
      <c r="G243" s="327">
        <f t="shared" si="137"/>
        <v>0</v>
      </c>
      <c r="H243" s="327">
        <f t="shared" si="137"/>
        <v>0</v>
      </c>
      <c r="I243" s="327">
        <f t="shared" si="137"/>
        <v>700000</v>
      </c>
      <c r="J243" s="327" t="e">
        <f t="shared" si="137"/>
        <v>#REF!</v>
      </c>
      <c r="K243" s="327" t="e">
        <f t="shared" si="137"/>
        <v>#REF!</v>
      </c>
      <c r="L243" s="327">
        <f t="shared" si="137"/>
        <v>500000</v>
      </c>
      <c r="M243" s="327">
        <f t="shared" si="137"/>
        <v>500000</v>
      </c>
      <c r="N243" s="156" t="e">
        <f t="shared" si="132"/>
        <v>#DIV/0!</v>
      </c>
      <c r="O243" s="270" t="e">
        <f t="shared" si="133"/>
        <v>#DIV/0!</v>
      </c>
      <c r="P243" s="270" t="e">
        <f t="shared" si="134"/>
        <v>#DIV/0!</v>
      </c>
      <c r="Q243" s="270">
        <f t="shared" si="135"/>
        <v>71.42857142857143</v>
      </c>
      <c r="R243" s="36">
        <f t="shared" si="136"/>
        <v>100</v>
      </c>
    </row>
    <row r="244" spans="1:18" ht="12.75">
      <c r="A244" s="336"/>
      <c r="B244" s="337"/>
      <c r="C244" s="338" t="s">
        <v>83</v>
      </c>
      <c r="D244" s="150">
        <v>421</v>
      </c>
      <c r="E244" s="151" t="s">
        <v>65</v>
      </c>
      <c r="F244" s="157"/>
      <c r="G244" s="270">
        <v>0</v>
      </c>
      <c r="H244" s="157">
        <v>0</v>
      </c>
      <c r="I244" s="157">
        <v>700000</v>
      </c>
      <c r="J244" s="157" t="e">
        <f>SUM(#REF!)</f>
        <v>#REF!</v>
      </c>
      <c r="K244" s="157" t="e">
        <f>SUM(#REF!)</f>
        <v>#REF!</v>
      </c>
      <c r="L244" s="157">
        <v>500000</v>
      </c>
      <c r="M244" s="157">
        <v>500000</v>
      </c>
      <c r="N244" s="156" t="e">
        <f t="shared" si="132"/>
        <v>#DIV/0!</v>
      </c>
      <c r="O244" s="270" t="e">
        <f t="shared" si="133"/>
        <v>#DIV/0!</v>
      </c>
      <c r="P244" s="270" t="e">
        <f t="shared" si="134"/>
        <v>#DIV/0!</v>
      </c>
      <c r="Q244" s="270">
        <f t="shared" si="135"/>
        <v>71.42857142857143</v>
      </c>
      <c r="R244" s="36">
        <f t="shared" si="136"/>
        <v>100</v>
      </c>
    </row>
    <row r="245" spans="1:18" ht="12.75">
      <c r="A245" s="260" t="s">
        <v>363</v>
      </c>
      <c r="B245" s="281"/>
      <c r="C245" s="295" t="s">
        <v>83</v>
      </c>
      <c r="D245" s="262" t="s">
        <v>102</v>
      </c>
      <c r="E245" s="262" t="s">
        <v>356</v>
      </c>
      <c r="F245" s="264">
        <f aca="true" t="shared" si="138" ref="F245:M245">SUM(F247)</f>
        <v>0</v>
      </c>
      <c r="G245" s="264">
        <f t="shared" si="138"/>
        <v>0</v>
      </c>
      <c r="H245" s="264">
        <f t="shared" si="138"/>
        <v>300000</v>
      </c>
      <c r="I245" s="264">
        <f t="shared" si="138"/>
        <v>300000</v>
      </c>
      <c r="J245" s="264">
        <f t="shared" si="138"/>
        <v>0</v>
      </c>
      <c r="K245" s="264">
        <f t="shared" si="138"/>
        <v>0</v>
      </c>
      <c r="L245" s="264">
        <f t="shared" si="138"/>
        <v>500000</v>
      </c>
      <c r="M245" s="264">
        <f t="shared" si="138"/>
        <v>500000</v>
      </c>
      <c r="N245" s="156" t="e">
        <f t="shared" si="132"/>
        <v>#DIV/0!</v>
      </c>
      <c r="O245" s="270" t="e">
        <f t="shared" si="133"/>
        <v>#DIV/0!</v>
      </c>
      <c r="P245" s="270">
        <f t="shared" si="134"/>
        <v>101</v>
      </c>
      <c r="Q245" s="270">
        <f t="shared" si="135"/>
        <v>166.66666666666669</v>
      </c>
      <c r="R245" s="36">
        <f t="shared" si="136"/>
        <v>100</v>
      </c>
    </row>
    <row r="246" spans="1:18" ht="12.75">
      <c r="A246" s="260"/>
      <c r="B246" s="281"/>
      <c r="C246" s="295"/>
      <c r="D246" s="262" t="s">
        <v>357</v>
      </c>
      <c r="E246" s="262"/>
      <c r="F246" s="264"/>
      <c r="G246" s="264"/>
      <c r="H246" s="264"/>
      <c r="I246" s="264"/>
      <c r="J246" s="264"/>
      <c r="K246" s="264"/>
      <c r="L246" s="264"/>
      <c r="M246" s="264"/>
      <c r="N246" s="156" t="e">
        <f t="shared" si="132"/>
        <v>#DIV/0!</v>
      </c>
      <c r="O246" s="270" t="e">
        <f t="shared" si="133"/>
        <v>#DIV/0!</v>
      </c>
      <c r="P246" s="270" t="e">
        <f t="shared" si="134"/>
        <v>#DIV/0!</v>
      </c>
      <c r="Q246" s="270" t="e">
        <f t="shared" si="135"/>
        <v>#DIV/0!</v>
      </c>
      <c r="R246" s="36" t="e">
        <f t="shared" si="136"/>
        <v>#DIV/0!</v>
      </c>
    </row>
    <row r="247" spans="1:18" ht="12.75">
      <c r="A247" s="336"/>
      <c r="B247" s="337"/>
      <c r="C247" s="338" t="s">
        <v>83</v>
      </c>
      <c r="D247" s="150">
        <v>4</v>
      </c>
      <c r="E247" s="151" t="s">
        <v>11</v>
      </c>
      <c r="F247" s="152">
        <f aca="true" t="shared" si="139" ref="F247:M248">SUM(F248)</f>
        <v>0</v>
      </c>
      <c r="G247" s="152">
        <f t="shared" si="139"/>
        <v>0</v>
      </c>
      <c r="H247" s="152">
        <f>SUM(H248)</f>
        <v>300000</v>
      </c>
      <c r="I247" s="152">
        <f t="shared" si="139"/>
        <v>300000</v>
      </c>
      <c r="J247" s="173"/>
      <c r="K247" s="173"/>
      <c r="L247" s="152">
        <f>SUM(L248)</f>
        <v>500000</v>
      </c>
      <c r="M247" s="152">
        <f>SUM(M248)</f>
        <v>500000</v>
      </c>
      <c r="N247" s="156" t="e">
        <f t="shared" si="132"/>
        <v>#DIV/0!</v>
      </c>
      <c r="O247" s="270" t="e">
        <f t="shared" si="133"/>
        <v>#DIV/0!</v>
      </c>
      <c r="P247" s="270">
        <f t="shared" si="134"/>
        <v>101</v>
      </c>
      <c r="Q247" s="270">
        <f t="shared" si="135"/>
        <v>166.66666666666669</v>
      </c>
      <c r="R247" s="36">
        <f t="shared" si="136"/>
        <v>100</v>
      </c>
    </row>
    <row r="248" spans="1:18" ht="21">
      <c r="A248" s="336"/>
      <c r="B248" s="337"/>
      <c r="C248" s="339" t="s">
        <v>83</v>
      </c>
      <c r="D248" s="326">
        <v>42</v>
      </c>
      <c r="E248" s="151" t="s">
        <v>12</v>
      </c>
      <c r="F248" s="327">
        <f t="shared" si="139"/>
        <v>0</v>
      </c>
      <c r="G248" s="327">
        <f t="shared" si="139"/>
        <v>0</v>
      </c>
      <c r="H248" s="327">
        <f t="shared" si="139"/>
        <v>300000</v>
      </c>
      <c r="I248" s="327">
        <f t="shared" si="139"/>
        <v>300000</v>
      </c>
      <c r="J248" s="327" t="e">
        <f t="shared" si="139"/>
        <v>#REF!</v>
      </c>
      <c r="K248" s="327" t="e">
        <f t="shared" si="139"/>
        <v>#REF!</v>
      </c>
      <c r="L248" s="327">
        <f t="shared" si="139"/>
        <v>500000</v>
      </c>
      <c r="M248" s="327">
        <f t="shared" si="139"/>
        <v>500000</v>
      </c>
      <c r="N248" s="156" t="e">
        <f t="shared" si="132"/>
        <v>#DIV/0!</v>
      </c>
      <c r="O248" s="270" t="e">
        <f t="shared" si="133"/>
        <v>#DIV/0!</v>
      </c>
      <c r="P248" s="270">
        <f t="shared" si="134"/>
        <v>101</v>
      </c>
      <c r="Q248" s="270">
        <f t="shared" si="135"/>
        <v>166.66666666666669</v>
      </c>
      <c r="R248" s="36">
        <f t="shared" si="136"/>
        <v>100</v>
      </c>
    </row>
    <row r="249" spans="1:18" ht="12.75">
      <c r="A249" s="336"/>
      <c r="B249" s="337"/>
      <c r="C249" s="338" t="s">
        <v>83</v>
      </c>
      <c r="D249" s="150">
        <v>421</v>
      </c>
      <c r="E249" s="151" t="s">
        <v>65</v>
      </c>
      <c r="F249" s="157">
        <v>0</v>
      </c>
      <c r="G249" s="270">
        <v>0</v>
      </c>
      <c r="H249" s="157">
        <v>300000</v>
      </c>
      <c r="I249" s="157">
        <v>300000</v>
      </c>
      <c r="J249" s="157" t="e">
        <f>SUM(#REF!)</f>
        <v>#REF!</v>
      </c>
      <c r="K249" s="157" t="e">
        <f>SUM(#REF!)</f>
        <v>#REF!</v>
      </c>
      <c r="L249" s="157">
        <v>500000</v>
      </c>
      <c r="M249" s="157">
        <v>500000</v>
      </c>
      <c r="N249" s="156" t="e">
        <f t="shared" si="132"/>
        <v>#DIV/0!</v>
      </c>
      <c r="O249" s="270" t="e">
        <f t="shared" si="133"/>
        <v>#DIV/0!</v>
      </c>
      <c r="P249" s="270">
        <f t="shared" si="134"/>
        <v>101</v>
      </c>
      <c r="Q249" s="270">
        <f t="shared" si="135"/>
        <v>166.66666666666669</v>
      </c>
      <c r="R249" s="36">
        <f t="shared" si="136"/>
        <v>100</v>
      </c>
    </row>
    <row r="250" spans="1:18" ht="12.75">
      <c r="A250" s="255" t="s">
        <v>169</v>
      </c>
      <c r="B250" s="277"/>
      <c r="C250" s="257"/>
      <c r="D250" s="301" t="s">
        <v>300</v>
      </c>
      <c r="E250" s="279" t="s">
        <v>301</v>
      </c>
      <c r="F250" s="259">
        <f>SUM(F251)</f>
        <v>43486</v>
      </c>
      <c r="G250" s="259">
        <f>SUM(G251)</f>
        <v>37000</v>
      </c>
      <c r="H250" s="259">
        <f>SUM(H251)</f>
        <v>15000</v>
      </c>
      <c r="I250" s="259">
        <f>SUM(I251)</f>
        <v>37000</v>
      </c>
      <c r="J250" s="259">
        <v>331500</v>
      </c>
      <c r="K250" s="259">
        <v>273600</v>
      </c>
      <c r="L250" s="259">
        <f>SUM(L251)</f>
        <v>15000</v>
      </c>
      <c r="M250" s="259">
        <f>SUM(M251)</f>
        <v>15000</v>
      </c>
      <c r="N250" s="156">
        <f t="shared" si="114"/>
        <v>85.08485489582854</v>
      </c>
      <c r="O250" s="270">
        <f t="shared" si="114"/>
        <v>40.54054054054054</v>
      </c>
      <c r="P250" s="270">
        <f t="shared" si="117"/>
        <v>102.46666666666667</v>
      </c>
      <c r="Q250" s="270">
        <f t="shared" si="118"/>
        <v>40.54054054054054</v>
      </c>
      <c r="R250" s="36">
        <f>+M250/L250*100</f>
        <v>100</v>
      </c>
    </row>
    <row r="251" spans="1:18" ht="12.75">
      <c r="A251" s="260" t="s">
        <v>170</v>
      </c>
      <c r="B251" s="281"/>
      <c r="C251" s="295" t="s">
        <v>86</v>
      </c>
      <c r="D251" s="296" t="s">
        <v>269</v>
      </c>
      <c r="E251" s="396" t="s">
        <v>302</v>
      </c>
      <c r="F251" s="264">
        <f>SUM(F253)</f>
        <v>43486</v>
      </c>
      <c r="G251" s="264">
        <f>SUM(G253)</f>
        <v>37000</v>
      </c>
      <c r="H251" s="264">
        <f>SUM(H253)</f>
        <v>15000</v>
      </c>
      <c r="I251" s="264">
        <f>SUM(I253)</f>
        <v>37000</v>
      </c>
      <c r="J251" s="264">
        <v>305500</v>
      </c>
      <c r="K251" s="264">
        <v>252000</v>
      </c>
      <c r="L251" s="264">
        <f>SUM(L253)</f>
        <v>15000</v>
      </c>
      <c r="M251" s="264">
        <f>SUM(M253)</f>
        <v>15000</v>
      </c>
      <c r="N251" s="156">
        <f t="shared" si="114"/>
        <v>85.08485489582854</v>
      </c>
      <c r="O251" s="270">
        <f t="shared" si="114"/>
        <v>40.54054054054054</v>
      </c>
      <c r="P251" s="270">
        <f t="shared" si="117"/>
        <v>102.46666666666667</v>
      </c>
      <c r="Q251" s="270">
        <f t="shared" si="118"/>
        <v>40.54054054054054</v>
      </c>
      <c r="R251" s="36">
        <f t="shared" si="119"/>
        <v>100</v>
      </c>
    </row>
    <row r="252" spans="1:18" ht="12.75">
      <c r="A252" s="260"/>
      <c r="B252" s="281"/>
      <c r="C252" s="295"/>
      <c r="D252" s="296"/>
      <c r="E252" s="396"/>
      <c r="F252" s="264"/>
      <c r="G252" s="264"/>
      <c r="H252" s="264"/>
      <c r="I252" s="264"/>
      <c r="J252" s="264"/>
      <c r="K252" s="264"/>
      <c r="L252" s="264"/>
      <c r="M252" s="264"/>
      <c r="N252" s="156"/>
      <c r="O252" s="270"/>
      <c r="P252" s="270"/>
      <c r="Q252" s="270"/>
      <c r="R252" s="36" t="e">
        <f t="shared" si="119"/>
        <v>#DIV/0!</v>
      </c>
    </row>
    <row r="253" spans="1:18" s="2" customFormat="1" ht="12.75">
      <c r="A253" s="265"/>
      <c r="B253" s="268">
        <v>1</v>
      </c>
      <c r="C253" s="265" t="s">
        <v>86</v>
      </c>
      <c r="D253" s="150">
        <v>3</v>
      </c>
      <c r="E253" s="151" t="s">
        <v>3</v>
      </c>
      <c r="F253" s="152">
        <f aca="true" t="shared" si="140" ref="F253:M253">SUM(F254,F257)</f>
        <v>43486</v>
      </c>
      <c r="G253" s="152">
        <f t="shared" si="140"/>
        <v>37000</v>
      </c>
      <c r="H253" s="152">
        <f t="shared" si="140"/>
        <v>15000</v>
      </c>
      <c r="I253" s="152">
        <f t="shared" si="140"/>
        <v>37000</v>
      </c>
      <c r="J253" s="193" t="e">
        <f t="shared" si="140"/>
        <v>#REF!</v>
      </c>
      <c r="K253" s="193" t="e">
        <f t="shared" si="140"/>
        <v>#REF!</v>
      </c>
      <c r="L253" s="193">
        <f t="shared" si="140"/>
        <v>15000</v>
      </c>
      <c r="M253" s="193">
        <f t="shared" si="140"/>
        <v>15000</v>
      </c>
      <c r="N253" s="156">
        <f t="shared" si="114"/>
        <v>85.08485489582854</v>
      </c>
      <c r="O253" s="154">
        <f t="shared" si="114"/>
        <v>40.54054054054054</v>
      </c>
      <c r="P253" s="154">
        <f t="shared" si="117"/>
        <v>102.46666666666667</v>
      </c>
      <c r="Q253" s="154">
        <f t="shared" si="118"/>
        <v>40.54054054054054</v>
      </c>
      <c r="R253" s="14">
        <f t="shared" si="119"/>
        <v>100</v>
      </c>
    </row>
    <row r="254" spans="1:18" s="2" customFormat="1" ht="12.75">
      <c r="A254" s="265"/>
      <c r="B254" s="268"/>
      <c r="C254" s="265" t="s">
        <v>86</v>
      </c>
      <c r="D254" s="150">
        <v>32</v>
      </c>
      <c r="E254" s="151" t="s">
        <v>4</v>
      </c>
      <c r="F254" s="152">
        <f aca="true" t="shared" si="141" ref="F254:M254">SUM(F255,F256)</f>
        <v>10505</v>
      </c>
      <c r="G254" s="152">
        <f t="shared" si="141"/>
        <v>17000</v>
      </c>
      <c r="H254" s="152">
        <f t="shared" si="141"/>
        <v>15000</v>
      </c>
      <c r="I254" s="152">
        <f t="shared" si="141"/>
        <v>17000</v>
      </c>
      <c r="J254" s="152" t="e">
        <f t="shared" si="141"/>
        <v>#REF!</v>
      </c>
      <c r="K254" s="152" t="e">
        <f t="shared" si="141"/>
        <v>#REF!</v>
      </c>
      <c r="L254" s="152">
        <f t="shared" si="141"/>
        <v>15000</v>
      </c>
      <c r="M254" s="152">
        <f t="shared" si="141"/>
        <v>15000</v>
      </c>
      <c r="N254" s="156">
        <f t="shared" si="114"/>
        <v>161.82770109471682</v>
      </c>
      <c r="O254" s="154">
        <f t="shared" si="114"/>
        <v>88.23529411764706</v>
      </c>
      <c r="P254" s="154">
        <f t="shared" si="117"/>
        <v>101.13333333333334</v>
      </c>
      <c r="Q254" s="154">
        <f t="shared" si="118"/>
        <v>88.23529411764706</v>
      </c>
      <c r="R254" s="14">
        <f t="shared" si="119"/>
        <v>100</v>
      </c>
    </row>
    <row r="255" spans="1:18" s="2" customFormat="1" ht="12.75">
      <c r="A255" s="265"/>
      <c r="B255" s="268"/>
      <c r="C255" s="265" t="s">
        <v>86</v>
      </c>
      <c r="D255" s="150">
        <v>322</v>
      </c>
      <c r="E255" s="151" t="s">
        <v>59</v>
      </c>
      <c r="F255" s="157">
        <v>0</v>
      </c>
      <c r="G255" s="270">
        <v>2000</v>
      </c>
      <c r="H255" s="157"/>
      <c r="I255" s="157">
        <v>2000</v>
      </c>
      <c r="J255" s="157" t="e">
        <f>SUM(#REF!)</f>
        <v>#REF!</v>
      </c>
      <c r="K255" s="157" t="e">
        <f>SUM(#REF!)</f>
        <v>#REF!</v>
      </c>
      <c r="L255" s="157">
        <v>0</v>
      </c>
      <c r="M255" s="157">
        <v>0</v>
      </c>
      <c r="N255" s="156" t="e">
        <f t="shared" si="114"/>
        <v>#DIV/0!</v>
      </c>
      <c r="O255" s="154">
        <f t="shared" si="114"/>
        <v>0</v>
      </c>
      <c r="P255" s="154" t="e">
        <f t="shared" si="117"/>
        <v>#DIV/0!</v>
      </c>
      <c r="Q255" s="154">
        <f t="shared" si="118"/>
        <v>0</v>
      </c>
      <c r="R255" s="14" t="e">
        <f t="shared" si="119"/>
        <v>#DIV/0!</v>
      </c>
    </row>
    <row r="256" spans="1:18" s="2" customFormat="1" ht="12.75">
      <c r="A256" s="265"/>
      <c r="B256" s="268"/>
      <c r="C256" s="265" t="s">
        <v>86</v>
      </c>
      <c r="D256" s="150">
        <v>323</v>
      </c>
      <c r="E256" s="151" t="s">
        <v>55</v>
      </c>
      <c r="F256" s="157">
        <v>10505</v>
      </c>
      <c r="G256" s="270">
        <v>15000</v>
      </c>
      <c r="H256" s="157">
        <v>15000</v>
      </c>
      <c r="I256" s="157">
        <v>15000</v>
      </c>
      <c r="J256" s="157"/>
      <c r="K256" s="157"/>
      <c r="L256" s="157">
        <v>15000</v>
      </c>
      <c r="M256" s="157">
        <v>15000</v>
      </c>
      <c r="N256" s="156">
        <f t="shared" si="114"/>
        <v>142.78914802475012</v>
      </c>
      <c r="O256" s="154">
        <f t="shared" si="114"/>
        <v>100</v>
      </c>
      <c r="P256" s="154">
        <f t="shared" si="117"/>
        <v>101</v>
      </c>
      <c r="Q256" s="154">
        <f t="shared" si="118"/>
        <v>100</v>
      </c>
      <c r="R256" s="14">
        <f t="shared" si="119"/>
        <v>100</v>
      </c>
    </row>
    <row r="257" spans="1:18" s="2" customFormat="1" ht="12.75">
      <c r="A257" s="265"/>
      <c r="B257" s="268"/>
      <c r="C257" s="265" t="s">
        <v>86</v>
      </c>
      <c r="D257" s="150">
        <v>38</v>
      </c>
      <c r="E257" s="151" t="s">
        <v>371</v>
      </c>
      <c r="F257" s="152">
        <f aca="true" t="shared" si="142" ref="F257:M257">SUM(F258)</f>
        <v>32981</v>
      </c>
      <c r="G257" s="152">
        <f t="shared" si="142"/>
        <v>20000</v>
      </c>
      <c r="H257" s="152">
        <f t="shared" si="142"/>
        <v>0</v>
      </c>
      <c r="I257" s="152">
        <f t="shared" si="142"/>
        <v>20000</v>
      </c>
      <c r="J257" s="152">
        <f t="shared" si="142"/>
        <v>0</v>
      </c>
      <c r="K257" s="152">
        <f t="shared" si="142"/>
        <v>0</v>
      </c>
      <c r="L257" s="152">
        <f t="shared" si="142"/>
        <v>0</v>
      </c>
      <c r="M257" s="152">
        <f t="shared" si="142"/>
        <v>0</v>
      </c>
      <c r="N257" s="156">
        <f t="shared" si="114"/>
        <v>60.640975106879715</v>
      </c>
      <c r="O257" s="154">
        <f t="shared" si="114"/>
        <v>0</v>
      </c>
      <c r="P257" s="154" t="e">
        <f t="shared" si="117"/>
        <v>#DIV/0!</v>
      </c>
      <c r="Q257" s="154">
        <f t="shared" si="118"/>
        <v>0</v>
      </c>
      <c r="R257" s="14" t="e">
        <f t="shared" si="119"/>
        <v>#DIV/0!</v>
      </c>
    </row>
    <row r="258" spans="1:18" s="2" customFormat="1" ht="12.75">
      <c r="A258" s="265"/>
      <c r="B258" s="268"/>
      <c r="C258" s="265" t="s">
        <v>389</v>
      </c>
      <c r="D258" s="150">
        <v>386</v>
      </c>
      <c r="E258" s="151" t="s">
        <v>414</v>
      </c>
      <c r="F258" s="157">
        <v>32981</v>
      </c>
      <c r="G258" s="270">
        <v>20000</v>
      </c>
      <c r="H258" s="157">
        <v>0</v>
      </c>
      <c r="I258" s="157">
        <v>20000</v>
      </c>
      <c r="J258" s="157"/>
      <c r="K258" s="157"/>
      <c r="L258" s="157"/>
      <c r="M258" s="157"/>
      <c r="N258" s="156">
        <f t="shared" si="114"/>
        <v>60.640975106879715</v>
      </c>
      <c r="O258" s="154">
        <f t="shared" si="114"/>
        <v>0</v>
      </c>
      <c r="P258" s="154" t="e">
        <f t="shared" si="117"/>
        <v>#DIV/0!</v>
      </c>
      <c r="Q258" s="154">
        <f t="shared" si="118"/>
        <v>0</v>
      </c>
      <c r="R258" s="14" t="e">
        <f t="shared" si="119"/>
        <v>#DIV/0!</v>
      </c>
    </row>
    <row r="259" spans="1:18" ht="12.75" customHeight="1">
      <c r="A259" s="249" t="s">
        <v>196</v>
      </c>
      <c r="B259" s="284"/>
      <c r="C259" s="346"/>
      <c r="D259" s="347" t="s">
        <v>315</v>
      </c>
      <c r="E259" s="348"/>
      <c r="F259" s="148">
        <f aca="true" t="shared" si="143" ref="F259:M259">SUM(F261,F270)</f>
        <v>34183</v>
      </c>
      <c r="G259" s="148">
        <f>SUM(G261,G270)</f>
        <v>30000</v>
      </c>
      <c r="H259" s="148">
        <f>SUM(H261,H270)</f>
        <v>15000</v>
      </c>
      <c r="I259" s="148">
        <f t="shared" si="143"/>
        <v>35000</v>
      </c>
      <c r="J259" s="148" t="e">
        <f t="shared" si="143"/>
        <v>#REF!</v>
      </c>
      <c r="K259" s="148" t="e">
        <f t="shared" si="143"/>
        <v>#REF!</v>
      </c>
      <c r="L259" s="148">
        <f>SUM(L261,L270)</f>
        <v>15000</v>
      </c>
      <c r="M259" s="148">
        <f t="shared" si="143"/>
        <v>15000</v>
      </c>
      <c r="N259" s="148">
        <f t="shared" si="114"/>
        <v>87.76292309042506</v>
      </c>
      <c r="O259" s="191">
        <f>+H259/G259*100</f>
        <v>50</v>
      </c>
      <c r="P259" s="191">
        <f t="shared" si="117"/>
        <v>102.33333333333333</v>
      </c>
      <c r="Q259" s="191">
        <f t="shared" si="118"/>
        <v>42.857142857142854</v>
      </c>
      <c r="R259" s="32">
        <f>+M259/L259*100</f>
        <v>100</v>
      </c>
    </row>
    <row r="260" spans="1:18" ht="12.75">
      <c r="A260" s="249" t="s">
        <v>87</v>
      </c>
      <c r="B260" s="284"/>
      <c r="C260" s="251" t="s">
        <v>87</v>
      </c>
      <c r="D260" s="147" t="s">
        <v>303</v>
      </c>
      <c r="E260" s="147"/>
      <c r="F260" s="148"/>
      <c r="G260" s="148"/>
      <c r="H260" s="148"/>
      <c r="I260" s="148"/>
      <c r="J260" s="148"/>
      <c r="K260" s="148"/>
      <c r="L260" s="148"/>
      <c r="M260" s="148"/>
      <c r="N260" s="148"/>
      <c r="O260" s="191"/>
      <c r="P260" s="191"/>
      <c r="Q260" s="191"/>
      <c r="R260" s="32"/>
    </row>
    <row r="261" spans="1:18" ht="12.75">
      <c r="A261" s="255" t="s">
        <v>171</v>
      </c>
      <c r="B261" s="277"/>
      <c r="C261" s="278"/>
      <c r="D261" s="317" t="s">
        <v>304</v>
      </c>
      <c r="E261" s="397" t="s">
        <v>358</v>
      </c>
      <c r="F261" s="259">
        <f>SUM(F263)</f>
        <v>4986</v>
      </c>
      <c r="G261" s="259">
        <f>SUM(G263)</f>
        <v>5000</v>
      </c>
      <c r="H261" s="259">
        <f>SUM(H263)</f>
        <v>5000</v>
      </c>
      <c r="I261" s="259">
        <f>SUM(I263)</f>
        <v>5000</v>
      </c>
      <c r="J261" s="259" t="e">
        <f>+J263+#REF!+#REF!+#REF!+#REF!</f>
        <v>#REF!</v>
      </c>
      <c r="K261" s="259" t="e">
        <f>+K263+#REF!+#REF!+#REF!+#REF!</f>
        <v>#REF!</v>
      </c>
      <c r="L261" s="259">
        <f>SUM(L263)</f>
        <v>5000</v>
      </c>
      <c r="M261" s="259">
        <f>SUM(M263)</f>
        <v>5000</v>
      </c>
      <c r="N261" s="259">
        <f t="shared" si="114"/>
        <v>100.28078620136382</v>
      </c>
      <c r="O261" s="280">
        <f t="shared" si="114"/>
        <v>100</v>
      </c>
      <c r="P261" s="280">
        <f t="shared" si="117"/>
        <v>101</v>
      </c>
      <c r="Q261" s="280">
        <f t="shared" si="118"/>
        <v>100</v>
      </c>
      <c r="R261" s="35">
        <f t="shared" si="119"/>
        <v>100</v>
      </c>
    </row>
    <row r="262" spans="1:18" ht="12.75">
      <c r="A262" s="255"/>
      <c r="B262" s="277"/>
      <c r="C262" s="278"/>
      <c r="D262" s="279"/>
      <c r="E262" s="397"/>
      <c r="F262" s="259"/>
      <c r="G262" s="259"/>
      <c r="H262" s="259"/>
      <c r="I262" s="259"/>
      <c r="J262" s="259"/>
      <c r="K262" s="259"/>
      <c r="L262" s="259"/>
      <c r="M262" s="259"/>
      <c r="N262" s="259"/>
      <c r="O262" s="280"/>
      <c r="P262" s="280"/>
      <c r="Q262" s="280"/>
      <c r="R262" s="35"/>
    </row>
    <row r="263" spans="1:18" ht="12.75">
      <c r="A263" s="260" t="s">
        <v>172</v>
      </c>
      <c r="B263" s="281"/>
      <c r="C263" s="295" t="s">
        <v>88</v>
      </c>
      <c r="D263" s="262" t="s">
        <v>305</v>
      </c>
      <c r="E263" s="262" t="s">
        <v>306</v>
      </c>
      <c r="F263" s="264">
        <f>SUM(F264)</f>
        <v>4986</v>
      </c>
      <c r="G263" s="264">
        <f>SUM(G264)</f>
        <v>5000</v>
      </c>
      <c r="H263" s="264">
        <f>SUM(H264)</f>
        <v>5000</v>
      </c>
      <c r="I263" s="264">
        <f>SUM(I264)</f>
        <v>5000</v>
      </c>
      <c r="J263" s="264">
        <v>3788700</v>
      </c>
      <c r="K263" s="264">
        <v>3155400</v>
      </c>
      <c r="L263" s="264">
        <f>SUM(L264)</f>
        <v>5000</v>
      </c>
      <c r="M263" s="264">
        <f>SUM(M264)</f>
        <v>5000</v>
      </c>
      <c r="N263" s="264">
        <f t="shared" si="114"/>
        <v>100.28078620136382</v>
      </c>
      <c r="O263" s="283">
        <f t="shared" si="114"/>
        <v>100</v>
      </c>
      <c r="P263" s="283">
        <f t="shared" si="117"/>
        <v>101</v>
      </c>
      <c r="Q263" s="283">
        <f t="shared" si="118"/>
        <v>100</v>
      </c>
      <c r="R263" s="33">
        <f t="shared" si="119"/>
        <v>100</v>
      </c>
    </row>
    <row r="264" spans="1:18" s="2" customFormat="1" ht="12.75">
      <c r="A264" s="265"/>
      <c r="B264" s="268">
        <v>1</v>
      </c>
      <c r="C264" s="265" t="s">
        <v>88</v>
      </c>
      <c r="D264" s="150">
        <v>3</v>
      </c>
      <c r="E264" s="151" t="s">
        <v>3</v>
      </c>
      <c r="F264" s="152">
        <f>SUM(F265,F268)</f>
        <v>4986</v>
      </c>
      <c r="G264" s="152">
        <f>SUM(G265,G268)</f>
        <v>5000</v>
      </c>
      <c r="H264" s="152">
        <f>SUM(H265,H268)</f>
        <v>5000</v>
      </c>
      <c r="I264" s="152">
        <f>SUM(I265,I268)</f>
        <v>5000</v>
      </c>
      <c r="J264" s="154">
        <v>3788700</v>
      </c>
      <c r="K264" s="154">
        <v>3155400</v>
      </c>
      <c r="L264" s="152">
        <f>SUM(L265,L268)</f>
        <v>5000</v>
      </c>
      <c r="M264" s="152">
        <f>SUM(M265,M268)</f>
        <v>5000</v>
      </c>
      <c r="N264" s="156">
        <f t="shared" si="114"/>
        <v>100.28078620136382</v>
      </c>
      <c r="O264" s="154">
        <f t="shared" si="114"/>
        <v>100</v>
      </c>
      <c r="P264" s="154">
        <f t="shared" si="117"/>
        <v>101</v>
      </c>
      <c r="Q264" s="154">
        <f t="shared" si="118"/>
        <v>100</v>
      </c>
      <c r="R264" s="14">
        <f t="shared" si="119"/>
        <v>100</v>
      </c>
    </row>
    <row r="265" spans="1:18" s="2" customFormat="1" ht="12.75">
      <c r="A265" s="265"/>
      <c r="B265" s="268"/>
      <c r="C265" s="265" t="s">
        <v>88</v>
      </c>
      <c r="D265" s="150">
        <v>32</v>
      </c>
      <c r="E265" s="151" t="s">
        <v>4</v>
      </c>
      <c r="F265" s="152">
        <f aca="true" t="shared" si="144" ref="F265:M265">SUM(F266,F267)</f>
        <v>4986</v>
      </c>
      <c r="G265" s="152">
        <f t="shared" si="144"/>
        <v>5000</v>
      </c>
      <c r="H265" s="152">
        <f t="shared" si="144"/>
        <v>5000</v>
      </c>
      <c r="I265" s="152">
        <f t="shared" si="144"/>
        <v>5000</v>
      </c>
      <c r="J265" s="152" t="e">
        <f t="shared" si="144"/>
        <v>#REF!</v>
      </c>
      <c r="K265" s="152" t="e">
        <f t="shared" si="144"/>
        <v>#REF!</v>
      </c>
      <c r="L265" s="152">
        <f t="shared" si="144"/>
        <v>5000</v>
      </c>
      <c r="M265" s="152">
        <f t="shared" si="144"/>
        <v>5000</v>
      </c>
      <c r="N265" s="156">
        <f t="shared" si="114"/>
        <v>100.28078620136382</v>
      </c>
      <c r="O265" s="154">
        <f t="shared" si="114"/>
        <v>100</v>
      </c>
      <c r="P265" s="154">
        <f t="shared" si="117"/>
        <v>101</v>
      </c>
      <c r="Q265" s="154">
        <f t="shared" si="118"/>
        <v>100</v>
      </c>
      <c r="R265" s="14">
        <f t="shared" si="119"/>
        <v>100</v>
      </c>
    </row>
    <row r="266" spans="1:18" s="2" customFormat="1" ht="12.75">
      <c r="A266" s="265"/>
      <c r="B266" s="268"/>
      <c r="C266" s="265" t="s">
        <v>88</v>
      </c>
      <c r="D266" s="150">
        <v>322</v>
      </c>
      <c r="E266" s="151" t="s">
        <v>59</v>
      </c>
      <c r="F266" s="157">
        <v>4986</v>
      </c>
      <c r="G266" s="270">
        <v>5000</v>
      </c>
      <c r="H266" s="157">
        <v>5000</v>
      </c>
      <c r="I266" s="157">
        <v>5000</v>
      </c>
      <c r="J266" s="157"/>
      <c r="K266" s="157"/>
      <c r="L266" s="157">
        <v>5000</v>
      </c>
      <c r="M266" s="157">
        <v>5000</v>
      </c>
      <c r="N266" s="156">
        <f t="shared" si="114"/>
        <v>100.28078620136382</v>
      </c>
      <c r="O266" s="154">
        <f t="shared" si="114"/>
        <v>100</v>
      </c>
      <c r="P266" s="154">
        <f t="shared" si="117"/>
        <v>101</v>
      </c>
      <c r="Q266" s="154">
        <f t="shared" si="118"/>
        <v>100</v>
      </c>
      <c r="R266" s="14">
        <f t="shared" si="119"/>
        <v>100</v>
      </c>
    </row>
    <row r="267" spans="1:18" s="2" customFormat="1" ht="12.75">
      <c r="A267" s="265"/>
      <c r="B267" s="268"/>
      <c r="C267" s="265" t="s">
        <v>88</v>
      </c>
      <c r="D267" s="150">
        <v>323</v>
      </c>
      <c r="E267" s="151" t="s">
        <v>55</v>
      </c>
      <c r="F267" s="157">
        <v>0</v>
      </c>
      <c r="G267" s="270"/>
      <c r="H267" s="157">
        <v>0</v>
      </c>
      <c r="I267" s="157"/>
      <c r="J267" s="157" t="e">
        <f>SUM(#REF!)</f>
        <v>#REF!</v>
      </c>
      <c r="K267" s="157" t="e">
        <f>SUM(#REF!)</f>
        <v>#REF!</v>
      </c>
      <c r="L267" s="157">
        <v>0</v>
      </c>
      <c r="M267" s="157">
        <v>0</v>
      </c>
      <c r="N267" s="156" t="e">
        <f t="shared" si="114"/>
        <v>#DIV/0!</v>
      </c>
      <c r="O267" s="154" t="e">
        <f t="shared" si="114"/>
        <v>#DIV/0!</v>
      </c>
      <c r="P267" s="154" t="e">
        <f t="shared" si="117"/>
        <v>#DIV/0!</v>
      </c>
      <c r="Q267" s="154" t="e">
        <f t="shared" si="118"/>
        <v>#DIV/0!</v>
      </c>
      <c r="R267" s="14" t="e">
        <f t="shared" si="119"/>
        <v>#DIV/0!</v>
      </c>
    </row>
    <row r="268" spans="1:18" s="3" customFormat="1" ht="12.75" customHeight="1">
      <c r="A268" s="265"/>
      <c r="B268" s="268"/>
      <c r="C268" s="265" t="s">
        <v>88</v>
      </c>
      <c r="D268" s="150">
        <v>36</v>
      </c>
      <c r="E268" s="151" t="s">
        <v>133</v>
      </c>
      <c r="F268" s="152">
        <f>SUM(F269)</f>
        <v>0</v>
      </c>
      <c r="G268" s="152">
        <f aca="true" t="shared" si="145" ref="G268:M268">SUM(G269)</f>
        <v>0</v>
      </c>
      <c r="H268" s="152">
        <f t="shared" si="145"/>
        <v>0</v>
      </c>
      <c r="I268" s="152">
        <f t="shared" si="145"/>
        <v>0</v>
      </c>
      <c r="J268" s="152" t="e">
        <f t="shared" si="145"/>
        <v>#REF!</v>
      </c>
      <c r="K268" s="152" t="e">
        <f t="shared" si="145"/>
        <v>#REF!</v>
      </c>
      <c r="L268" s="152">
        <f t="shared" si="145"/>
        <v>0</v>
      </c>
      <c r="M268" s="152">
        <f t="shared" si="145"/>
        <v>0</v>
      </c>
      <c r="N268" s="156" t="e">
        <f t="shared" si="114"/>
        <v>#DIV/0!</v>
      </c>
      <c r="O268" s="154" t="e">
        <f t="shared" si="114"/>
        <v>#DIV/0!</v>
      </c>
      <c r="P268" s="154" t="e">
        <f t="shared" si="117"/>
        <v>#DIV/0!</v>
      </c>
      <c r="Q268" s="154" t="e">
        <f t="shared" si="118"/>
        <v>#DIV/0!</v>
      </c>
      <c r="R268" s="14" t="e">
        <f t="shared" si="119"/>
        <v>#DIV/0!</v>
      </c>
    </row>
    <row r="269" spans="1:18" s="3" customFormat="1" ht="12.75">
      <c r="A269" s="265"/>
      <c r="B269" s="268"/>
      <c r="C269" s="265" t="s">
        <v>88</v>
      </c>
      <c r="D269" s="150">
        <v>363</v>
      </c>
      <c r="E269" s="151" t="s">
        <v>37</v>
      </c>
      <c r="F269" s="157">
        <v>0</v>
      </c>
      <c r="G269" s="270">
        <v>0</v>
      </c>
      <c r="H269" s="157">
        <v>0</v>
      </c>
      <c r="I269" s="157">
        <v>0</v>
      </c>
      <c r="J269" s="157" t="e">
        <f>SUM(#REF!)</f>
        <v>#REF!</v>
      </c>
      <c r="K269" s="157" t="e">
        <f>SUM(#REF!)</f>
        <v>#REF!</v>
      </c>
      <c r="L269" s="157">
        <v>0</v>
      </c>
      <c r="M269" s="157">
        <v>0</v>
      </c>
      <c r="N269" s="156" t="e">
        <f t="shared" si="114"/>
        <v>#DIV/0!</v>
      </c>
      <c r="O269" s="154" t="e">
        <f t="shared" si="114"/>
        <v>#DIV/0!</v>
      </c>
      <c r="P269" s="154" t="e">
        <f t="shared" si="117"/>
        <v>#DIV/0!</v>
      </c>
      <c r="Q269" s="154" t="e">
        <f t="shared" si="118"/>
        <v>#DIV/0!</v>
      </c>
      <c r="R269" s="14" t="e">
        <f t="shared" si="119"/>
        <v>#DIV/0!</v>
      </c>
    </row>
    <row r="270" spans="1:18" ht="12.75">
      <c r="A270" s="255" t="s">
        <v>173</v>
      </c>
      <c r="B270" s="277"/>
      <c r="C270" s="257"/>
      <c r="D270" s="301" t="s">
        <v>307</v>
      </c>
      <c r="E270" s="279" t="s">
        <v>308</v>
      </c>
      <c r="F270" s="259">
        <f aca="true" t="shared" si="146" ref="F270:I271">SUM(F271)</f>
        <v>29197</v>
      </c>
      <c r="G270" s="259">
        <f t="shared" si="146"/>
        <v>25000</v>
      </c>
      <c r="H270" s="259">
        <f>SUM(H271)</f>
        <v>10000</v>
      </c>
      <c r="I270" s="259">
        <f t="shared" si="146"/>
        <v>30000</v>
      </c>
      <c r="J270" s="259">
        <v>605000</v>
      </c>
      <c r="K270" s="259">
        <v>513000</v>
      </c>
      <c r="L270" s="259">
        <f>SUM(L271)</f>
        <v>10000</v>
      </c>
      <c r="M270" s="259">
        <f>SUM(M271)</f>
        <v>10000</v>
      </c>
      <c r="N270" s="259">
        <f t="shared" si="114"/>
        <v>85.62523546939754</v>
      </c>
      <c r="O270" s="280">
        <f>+H270/G270*100</f>
        <v>40</v>
      </c>
      <c r="P270" s="280">
        <f t="shared" si="117"/>
        <v>103</v>
      </c>
      <c r="Q270" s="280">
        <f t="shared" si="118"/>
        <v>33.33333333333333</v>
      </c>
      <c r="R270" s="35">
        <f t="shared" si="119"/>
        <v>100</v>
      </c>
    </row>
    <row r="271" spans="1:18" ht="12.75">
      <c r="A271" s="260" t="s">
        <v>174</v>
      </c>
      <c r="B271" s="281"/>
      <c r="C271" s="295" t="s">
        <v>89</v>
      </c>
      <c r="D271" s="296" t="s">
        <v>269</v>
      </c>
      <c r="E271" s="262" t="s">
        <v>30</v>
      </c>
      <c r="F271" s="264">
        <f t="shared" si="146"/>
        <v>29197</v>
      </c>
      <c r="G271" s="264">
        <f t="shared" si="146"/>
        <v>25000</v>
      </c>
      <c r="H271" s="264">
        <f>SUM(H272)</f>
        <v>10000</v>
      </c>
      <c r="I271" s="264">
        <f t="shared" si="146"/>
        <v>30000</v>
      </c>
      <c r="J271" s="264">
        <v>275000</v>
      </c>
      <c r="K271" s="264">
        <v>243000</v>
      </c>
      <c r="L271" s="264">
        <f>SUM(L272)</f>
        <v>10000</v>
      </c>
      <c r="M271" s="264">
        <f>SUM(M272)</f>
        <v>10000</v>
      </c>
      <c r="N271" s="264">
        <f t="shared" si="114"/>
        <v>85.62523546939754</v>
      </c>
      <c r="O271" s="283">
        <f t="shared" si="114"/>
        <v>40</v>
      </c>
      <c r="P271" s="283">
        <f t="shared" si="117"/>
        <v>103</v>
      </c>
      <c r="Q271" s="283">
        <f t="shared" si="118"/>
        <v>33.33333333333333</v>
      </c>
      <c r="R271" s="33">
        <f t="shared" si="119"/>
        <v>100</v>
      </c>
    </row>
    <row r="272" spans="1:18" s="2" customFormat="1" ht="12.75">
      <c r="A272" s="265"/>
      <c r="B272" s="268">
        <v>1</v>
      </c>
      <c r="C272" s="265" t="s">
        <v>89</v>
      </c>
      <c r="D272" s="150">
        <v>3</v>
      </c>
      <c r="E272" s="151" t="s">
        <v>3</v>
      </c>
      <c r="F272" s="152">
        <f aca="true" t="shared" si="147" ref="F272:M272">SUM(F273,F275)</f>
        <v>29197</v>
      </c>
      <c r="G272" s="152">
        <f>SUM(G273,G275)</f>
        <v>25000</v>
      </c>
      <c r="H272" s="152">
        <f>SUM(H273,H275)</f>
        <v>10000</v>
      </c>
      <c r="I272" s="152">
        <f t="shared" si="147"/>
        <v>30000</v>
      </c>
      <c r="J272" s="152" t="e">
        <f t="shared" si="147"/>
        <v>#REF!</v>
      </c>
      <c r="K272" s="152" t="e">
        <f t="shared" si="147"/>
        <v>#REF!</v>
      </c>
      <c r="L272" s="152">
        <f>SUM(L273,L275)</f>
        <v>10000</v>
      </c>
      <c r="M272" s="152">
        <f t="shared" si="147"/>
        <v>10000</v>
      </c>
      <c r="N272" s="211">
        <f t="shared" si="114"/>
        <v>85.62523546939754</v>
      </c>
      <c r="O272" s="154">
        <f t="shared" si="114"/>
        <v>40</v>
      </c>
      <c r="P272" s="154">
        <f t="shared" si="117"/>
        <v>103</v>
      </c>
      <c r="Q272" s="154">
        <f t="shared" si="118"/>
        <v>33.33333333333333</v>
      </c>
      <c r="R272" s="14">
        <f t="shared" si="119"/>
        <v>100</v>
      </c>
    </row>
    <row r="273" spans="1:18" s="2" customFormat="1" ht="12.75" customHeight="1">
      <c r="A273" s="265"/>
      <c r="B273" s="268"/>
      <c r="C273" s="265" t="s">
        <v>89</v>
      </c>
      <c r="D273" s="150">
        <v>36</v>
      </c>
      <c r="E273" s="151" t="s">
        <v>133</v>
      </c>
      <c r="F273" s="152">
        <f aca="true" t="shared" si="148" ref="F273:M273">SUM(F274)</f>
        <v>29197</v>
      </c>
      <c r="G273" s="152">
        <f t="shared" si="148"/>
        <v>25000</v>
      </c>
      <c r="H273" s="193">
        <f t="shared" si="148"/>
        <v>10000</v>
      </c>
      <c r="I273" s="152">
        <f t="shared" si="148"/>
        <v>30000</v>
      </c>
      <c r="J273" s="193">
        <f t="shared" si="148"/>
        <v>0</v>
      </c>
      <c r="K273" s="193">
        <f t="shared" si="148"/>
        <v>0</v>
      </c>
      <c r="L273" s="193">
        <f t="shared" si="148"/>
        <v>10000</v>
      </c>
      <c r="M273" s="193">
        <f t="shared" si="148"/>
        <v>10000</v>
      </c>
      <c r="N273" s="211">
        <f t="shared" si="114"/>
        <v>85.62523546939754</v>
      </c>
      <c r="O273" s="154">
        <f t="shared" si="114"/>
        <v>40</v>
      </c>
      <c r="P273" s="154">
        <f t="shared" si="117"/>
        <v>103</v>
      </c>
      <c r="Q273" s="154">
        <f t="shared" si="118"/>
        <v>33.33333333333333</v>
      </c>
      <c r="R273" s="14">
        <f t="shared" si="119"/>
        <v>100</v>
      </c>
    </row>
    <row r="274" spans="1:18" s="2" customFormat="1" ht="12.75">
      <c r="A274" s="265"/>
      <c r="B274" s="268"/>
      <c r="C274" s="265" t="s">
        <v>89</v>
      </c>
      <c r="D274" s="150">
        <v>363</v>
      </c>
      <c r="E274" s="151" t="s">
        <v>37</v>
      </c>
      <c r="F274" s="157">
        <v>29197</v>
      </c>
      <c r="G274" s="270">
        <v>25000</v>
      </c>
      <c r="H274" s="157">
        <v>10000</v>
      </c>
      <c r="I274" s="157">
        <v>30000</v>
      </c>
      <c r="J274" s="157"/>
      <c r="K274" s="157"/>
      <c r="L274" s="157">
        <v>10000</v>
      </c>
      <c r="M274" s="157">
        <v>10000</v>
      </c>
      <c r="N274" s="211">
        <f t="shared" si="114"/>
        <v>85.62523546939754</v>
      </c>
      <c r="O274" s="154">
        <f t="shared" si="114"/>
        <v>40</v>
      </c>
      <c r="P274" s="154">
        <f t="shared" si="117"/>
        <v>103</v>
      </c>
      <c r="Q274" s="154">
        <f t="shared" si="118"/>
        <v>33.33333333333333</v>
      </c>
      <c r="R274" s="14">
        <f t="shared" si="119"/>
        <v>100</v>
      </c>
    </row>
    <row r="275" spans="1:18" s="2" customFormat="1" ht="12.75">
      <c r="A275" s="265"/>
      <c r="B275" s="268"/>
      <c r="C275" s="265" t="s">
        <v>89</v>
      </c>
      <c r="D275" s="150">
        <v>37</v>
      </c>
      <c r="E275" s="151" t="s">
        <v>98</v>
      </c>
      <c r="F275" s="152">
        <f>SUM(F276)</f>
        <v>0</v>
      </c>
      <c r="G275" s="152">
        <f aca="true" t="shared" si="149" ref="G275:M275">SUM(G276)</f>
        <v>0</v>
      </c>
      <c r="H275" s="152">
        <f t="shared" si="149"/>
        <v>0</v>
      </c>
      <c r="I275" s="152">
        <f t="shared" si="149"/>
        <v>0</v>
      </c>
      <c r="J275" s="152" t="e">
        <f t="shared" si="149"/>
        <v>#REF!</v>
      </c>
      <c r="K275" s="152" t="e">
        <f t="shared" si="149"/>
        <v>#REF!</v>
      </c>
      <c r="L275" s="152">
        <f t="shared" si="149"/>
        <v>0</v>
      </c>
      <c r="M275" s="152">
        <f t="shared" si="149"/>
        <v>0</v>
      </c>
      <c r="N275" s="211" t="e">
        <f t="shared" si="114"/>
        <v>#DIV/0!</v>
      </c>
      <c r="O275" s="154" t="e">
        <f t="shared" si="114"/>
        <v>#DIV/0!</v>
      </c>
      <c r="P275" s="154" t="e">
        <f t="shared" si="117"/>
        <v>#DIV/0!</v>
      </c>
      <c r="Q275" s="154" t="e">
        <f t="shared" si="118"/>
        <v>#DIV/0!</v>
      </c>
      <c r="R275" s="14" t="e">
        <f t="shared" si="119"/>
        <v>#DIV/0!</v>
      </c>
    </row>
    <row r="276" spans="1:18" s="2" customFormat="1" ht="21">
      <c r="A276" s="265"/>
      <c r="B276" s="268"/>
      <c r="C276" s="349" t="s">
        <v>89</v>
      </c>
      <c r="D276" s="326">
        <v>372</v>
      </c>
      <c r="E276" s="151" t="s">
        <v>99</v>
      </c>
      <c r="F276" s="350">
        <v>0</v>
      </c>
      <c r="G276" s="375">
        <v>0</v>
      </c>
      <c r="H276" s="350">
        <v>0</v>
      </c>
      <c r="I276" s="350">
        <v>0</v>
      </c>
      <c r="J276" s="350" t="e">
        <f>SUM(#REF!)</f>
        <v>#REF!</v>
      </c>
      <c r="K276" s="350" t="e">
        <f>SUM(#REF!)</f>
        <v>#REF!</v>
      </c>
      <c r="L276" s="350">
        <v>0</v>
      </c>
      <c r="M276" s="350">
        <v>0</v>
      </c>
      <c r="N276" s="340" t="e">
        <f t="shared" si="114"/>
        <v>#DIV/0!</v>
      </c>
      <c r="O276" s="329" t="e">
        <f t="shared" si="114"/>
        <v>#DIV/0!</v>
      </c>
      <c r="P276" s="329" t="e">
        <f t="shared" si="117"/>
        <v>#DIV/0!</v>
      </c>
      <c r="Q276" s="329" t="e">
        <f t="shared" si="118"/>
        <v>#DIV/0!</v>
      </c>
      <c r="R276" s="100" t="e">
        <f t="shared" si="119"/>
        <v>#DIV/0!</v>
      </c>
    </row>
    <row r="277" spans="1:18" ht="12.75">
      <c r="A277" s="351" t="s">
        <v>197</v>
      </c>
      <c r="B277" s="352"/>
      <c r="C277" s="353"/>
      <c r="D277" s="398" t="s">
        <v>316</v>
      </c>
      <c r="E277" s="398"/>
      <c r="F277" s="354">
        <f>SUM(F279)</f>
        <v>66754</v>
      </c>
      <c r="G277" s="354">
        <f>SUM(G279)</f>
        <v>75000</v>
      </c>
      <c r="H277" s="354">
        <f>SUM(H279)</f>
        <v>55000</v>
      </c>
      <c r="I277" s="354">
        <f>SUM(I279)</f>
        <v>115000</v>
      </c>
      <c r="J277" s="354" t="e">
        <f>+J279+#REF!</f>
        <v>#REF!</v>
      </c>
      <c r="K277" s="354" t="e">
        <f>+K279+#REF!</f>
        <v>#REF!</v>
      </c>
      <c r="L277" s="354">
        <f>SUM(L279)</f>
        <v>55000</v>
      </c>
      <c r="M277" s="354">
        <f>SUM(M279)</f>
        <v>55000</v>
      </c>
      <c r="N277" s="354">
        <f t="shared" si="114"/>
        <v>112.35281780867064</v>
      </c>
      <c r="O277" s="355">
        <f>+H277/G277*100</f>
        <v>73.33333333333333</v>
      </c>
      <c r="P277" s="355">
        <f>+I277/H277+100</f>
        <v>102.0909090909091</v>
      </c>
      <c r="Q277" s="355">
        <f t="shared" si="118"/>
        <v>47.82608695652174</v>
      </c>
      <c r="R277" s="101">
        <f t="shared" si="119"/>
        <v>100</v>
      </c>
    </row>
    <row r="278" spans="1:18" ht="12.75">
      <c r="A278" s="249" t="s">
        <v>91</v>
      </c>
      <c r="B278" s="284"/>
      <c r="C278" s="251" t="s">
        <v>91</v>
      </c>
      <c r="D278" s="196" t="s">
        <v>90</v>
      </c>
      <c r="E278" s="147"/>
      <c r="F278" s="148"/>
      <c r="G278" s="148"/>
      <c r="H278" s="148"/>
      <c r="I278" s="148"/>
      <c r="J278" s="148"/>
      <c r="K278" s="148"/>
      <c r="L278" s="148"/>
      <c r="M278" s="148"/>
      <c r="N278" s="148"/>
      <c r="O278" s="191"/>
      <c r="P278" s="191"/>
      <c r="Q278" s="191"/>
      <c r="R278" s="32"/>
    </row>
    <row r="279" spans="1:18" ht="12.75">
      <c r="A279" s="255" t="s">
        <v>175</v>
      </c>
      <c r="B279" s="277"/>
      <c r="C279" s="257"/>
      <c r="D279" s="301" t="s">
        <v>309</v>
      </c>
      <c r="E279" s="279" t="s">
        <v>310</v>
      </c>
      <c r="F279" s="259">
        <f>SUM(F280,F284,F291)</f>
        <v>66754</v>
      </c>
      <c r="G279" s="259">
        <f>SUM(G280,G284,G291)</f>
        <v>75000</v>
      </c>
      <c r="H279" s="259">
        <f>SUM(H280,H284,H291)</f>
        <v>55000</v>
      </c>
      <c r="I279" s="259">
        <f>SUM(I280,I284,I291)</f>
        <v>115000</v>
      </c>
      <c r="J279" s="259" t="e">
        <f>+J280+#REF!+#REF!+J284</f>
        <v>#REF!</v>
      </c>
      <c r="K279" s="259" t="e">
        <f>+K280+#REF!+#REF!+K284</f>
        <v>#REF!</v>
      </c>
      <c r="L279" s="259">
        <f>SUM(L280,L284,L291)</f>
        <v>55000</v>
      </c>
      <c r="M279" s="259">
        <f>SUM(M280,M284,M291)</f>
        <v>55000</v>
      </c>
      <c r="N279" s="259">
        <f t="shared" si="114"/>
        <v>112.35281780867064</v>
      </c>
      <c r="O279" s="280">
        <f t="shared" si="114"/>
        <v>73.33333333333333</v>
      </c>
      <c r="P279" s="280">
        <f t="shared" si="117"/>
        <v>102.0909090909091</v>
      </c>
      <c r="Q279" s="280">
        <f t="shared" si="118"/>
        <v>47.82608695652174</v>
      </c>
      <c r="R279" s="35">
        <f t="shared" si="119"/>
        <v>100</v>
      </c>
    </row>
    <row r="280" spans="1:18" ht="12.75">
      <c r="A280" s="260" t="s">
        <v>176</v>
      </c>
      <c r="B280" s="281"/>
      <c r="C280" s="295" t="s">
        <v>92</v>
      </c>
      <c r="D280" s="296" t="s">
        <v>269</v>
      </c>
      <c r="E280" s="262" t="s">
        <v>311</v>
      </c>
      <c r="F280" s="264">
        <f aca="true" t="shared" si="150" ref="F280:M282">SUM(F281)</f>
        <v>5000</v>
      </c>
      <c r="G280" s="264">
        <f t="shared" si="150"/>
        <v>10000</v>
      </c>
      <c r="H280" s="264">
        <f>SUM(H281)</f>
        <v>5000</v>
      </c>
      <c r="I280" s="264">
        <f t="shared" si="150"/>
        <v>20000</v>
      </c>
      <c r="J280" s="264">
        <v>67000</v>
      </c>
      <c r="K280" s="264">
        <v>85500</v>
      </c>
      <c r="L280" s="264">
        <f>SUM(L281)</f>
        <v>5000</v>
      </c>
      <c r="M280" s="264">
        <f>SUM(M281)</f>
        <v>5000</v>
      </c>
      <c r="N280" s="264">
        <f t="shared" si="114"/>
        <v>200</v>
      </c>
      <c r="O280" s="283">
        <f t="shared" si="114"/>
        <v>50</v>
      </c>
      <c r="P280" s="283">
        <f t="shared" si="117"/>
        <v>104</v>
      </c>
      <c r="Q280" s="283">
        <f t="shared" si="118"/>
        <v>25</v>
      </c>
      <c r="R280" s="33">
        <f t="shared" si="119"/>
        <v>100</v>
      </c>
    </row>
    <row r="281" spans="1:18" s="2" customFormat="1" ht="12.75">
      <c r="A281" s="265"/>
      <c r="B281" s="268">
        <v>1</v>
      </c>
      <c r="C281" s="265" t="s">
        <v>92</v>
      </c>
      <c r="D281" s="150">
        <v>3</v>
      </c>
      <c r="E281" s="151" t="s">
        <v>3</v>
      </c>
      <c r="F281" s="152">
        <f t="shared" si="150"/>
        <v>5000</v>
      </c>
      <c r="G281" s="152">
        <f t="shared" si="150"/>
        <v>10000</v>
      </c>
      <c r="H281" s="152">
        <f>SUM(H282)</f>
        <v>5000</v>
      </c>
      <c r="I281" s="152">
        <f t="shared" si="150"/>
        <v>20000</v>
      </c>
      <c r="J281" s="154">
        <v>67000</v>
      </c>
      <c r="K281" s="154">
        <v>85500</v>
      </c>
      <c r="L281" s="155">
        <f>SUM(L282)</f>
        <v>5000</v>
      </c>
      <c r="M281" s="155">
        <f>SUM(M282)</f>
        <v>5000</v>
      </c>
      <c r="N281" s="156">
        <f t="shared" si="114"/>
        <v>200</v>
      </c>
      <c r="O281" s="154">
        <f t="shared" si="114"/>
        <v>50</v>
      </c>
      <c r="P281" s="154">
        <f t="shared" si="117"/>
        <v>104</v>
      </c>
      <c r="Q281" s="154">
        <f t="shared" si="118"/>
        <v>25</v>
      </c>
      <c r="R281" s="14">
        <f t="shared" si="119"/>
        <v>100</v>
      </c>
    </row>
    <row r="282" spans="1:18" s="2" customFormat="1" ht="12.75">
      <c r="A282" s="265"/>
      <c r="B282" s="268"/>
      <c r="C282" s="265" t="s">
        <v>92</v>
      </c>
      <c r="D282" s="150">
        <v>38</v>
      </c>
      <c r="E282" s="151" t="s">
        <v>31</v>
      </c>
      <c r="F282" s="152">
        <f>SUM(F283)</f>
        <v>5000</v>
      </c>
      <c r="G282" s="152">
        <f t="shared" si="150"/>
        <v>10000</v>
      </c>
      <c r="H282" s="152">
        <f t="shared" si="150"/>
        <v>5000</v>
      </c>
      <c r="I282" s="152">
        <f t="shared" si="150"/>
        <v>20000</v>
      </c>
      <c r="J282" s="152">
        <f t="shared" si="150"/>
        <v>0</v>
      </c>
      <c r="K282" s="152">
        <f t="shared" si="150"/>
        <v>0</v>
      </c>
      <c r="L282" s="152">
        <f t="shared" si="150"/>
        <v>5000</v>
      </c>
      <c r="M282" s="152">
        <f t="shared" si="150"/>
        <v>5000</v>
      </c>
      <c r="N282" s="156">
        <f t="shared" si="114"/>
        <v>200</v>
      </c>
      <c r="O282" s="154">
        <f t="shared" si="114"/>
        <v>50</v>
      </c>
      <c r="P282" s="154">
        <f t="shared" si="117"/>
        <v>104</v>
      </c>
      <c r="Q282" s="154">
        <f t="shared" si="118"/>
        <v>25</v>
      </c>
      <c r="R282" s="14">
        <f t="shared" si="119"/>
        <v>100</v>
      </c>
    </row>
    <row r="283" spans="1:18" s="2" customFormat="1" ht="12.75">
      <c r="A283" s="265"/>
      <c r="B283" s="268"/>
      <c r="C283" s="265" t="s">
        <v>92</v>
      </c>
      <c r="D283" s="150">
        <v>381</v>
      </c>
      <c r="E283" s="151" t="s">
        <v>62</v>
      </c>
      <c r="F283" s="157">
        <v>5000</v>
      </c>
      <c r="G283" s="270">
        <v>10000</v>
      </c>
      <c r="H283" s="157">
        <v>5000</v>
      </c>
      <c r="I283" s="157">
        <v>20000</v>
      </c>
      <c r="J283" s="157"/>
      <c r="K283" s="157"/>
      <c r="L283" s="157">
        <v>5000</v>
      </c>
      <c r="M283" s="157">
        <v>5000</v>
      </c>
      <c r="N283" s="156">
        <f t="shared" si="114"/>
        <v>200</v>
      </c>
      <c r="O283" s="154">
        <f t="shared" si="114"/>
        <v>50</v>
      </c>
      <c r="P283" s="154">
        <f t="shared" si="117"/>
        <v>104</v>
      </c>
      <c r="Q283" s="154">
        <f t="shared" si="118"/>
        <v>25</v>
      </c>
      <c r="R283" s="14">
        <f t="shared" si="119"/>
        <v>100</v>
      </c>
    </row>
    <row r="284" spans="1:18" ht="12.75">
      <c r="A284" s="260" t="s">
        <v>177</v>
      </c>
      <c r="B284" s="281"/>
      <c r="C284" s="295" t="s">
        <v>92</v>
      </c>
      <c r="D284" s="296" t="s">
        <v>269</v>
      </c>
      <c r="E284" s="296" t="s">
        <v>398</v>
      </c>
      <c r="F284" s="264">
        <f>SUM(F285,)</f>
        <v>20000</v>
      </c>
      <c r="G284" s="264">
        <f>SUM(G285)</f>
        <v>25000</v>
      </c>
      <c r="H284" s="264">
        <f>SUM(H285)</f>
        <v>0</v>
      </c>
      <c r="I284" s="264">
        <f>SUM(I285)</f>
        <v>45000</v>
      </c>
      <c r="J284" s="264">
        <v>52000</v>
      </c>
      <c r="K284" s="264">
        <v>94500</v>
      </c>
      <c r="L284" s="264">
        <f>SUM(L285,)</f>
        <v>0</v>
      </c>
      <c r="M284" s="264">
        <f>SUM(M285,)</f>
        <v>0</v>
      </c>
      <c r="N284" s="264">
        <f t="shared" si="114"/>
        <v>125</v>
      </c>
      <c r="O284" s="283">
        <f t="shared" si="114"/>
        <v>0</v>
      </c>
      <c r="P284" s="283" t="e">
        <f t="shared" si="117"/>
        <v>#DIV/0!</v>
      </c>
      <c r="Q284" s="283">
        <f t="shared" si="118"/>
        <v>0</v>
      </c>
      <c r="R284" s="33" t="e">
        <f t="shared" si="119"/>
        <v>#DIV/0!</v>
      </c>
    </row>
    <row r="285" spans="1:18" s="10" customFormat="1" ht="12.75">
      <c r="A285" s="356"/>
      <c r="B285" s="357"/>
      <c r="C285" s="358" t="s">
        <v>92</v>
      </c>
      <c r="D285" s="183">
        <v>3</v>
      </c>
      <c r="E285" s="184" t="s">
        <v>3</v>
      </c>
      <c r="F285" s="185">
        <f aca="true" t="shared" si="151" ref="F285:M285">SUM(F286,F289)</f>
        <v>20000</v>
      </c>
      <c r="G285" s="185">
        <f>SUM(G286,G289)</f>
        <v>25000</v>
      </c>
      <c r="H285" s="185">
        <f>SUM(H286,H289)</f>
        <v>0</v>
      </c>
      <c r="I285" s="185">
        <f t="shared" si="151"/>
        <v>45000</v>
      </c>
      <c r="J285" s="185" t="e">
        <f t="shared" si="151"/>
        <v>#REF!</v>
      </c>
      <c r="K285" s="185" t="e">
        <f t="shared" si="151"/>
        <v>#REF!</v>
      </c>
      <c r="L285" s="185">
        <f>SUM(L286,L289)</f>
        <v>0</v>
      </c>
      <c r="M285" s="185">
        <f t="shared" si="151"/>
        <v>0</v>
      </c>
      <c r="N285" s="156">
        <f t="shared" si="114"/>
        <v>125</v>
      </c>
      <c r="O285" s="154">
        <f t="shared" si="114"/>
        <v>0</v>
      </c>
      <c r="P285" s="154" t="e">
        <f t="shared" si="117"/>
        <v>#DIV/0!</v>
      </c>
      <c r="Q285" s="154">
        <f t="shared" si="118"/>
        <v>0</v>
      </c>
      <c r="R285" s="14" t="e">
        <f t="shared" si="119"/>
        <v>#DIV/0!</v>
      </c>
    </row>
    <row r="286" spans="1:18" s="10" customFormat="1" ht="12.75">
      <c r="A286" s="356"/>
      <c r="B286" s="357"/>
      <c r="C286" s="358" t="s">
        <v>92</v>
      </c>
      <c r="D286" s="183">
        <v>32</v>
      </c>
      <c r="E286" s="184" t="s">
        <v>4</v>
      </c>
      <c r="F286" s="185">
        <f aca="true" t="shared" si="152" ref="F286:M286">SUM(F287,F288)</f>
        <v>0</v>
      </c>
      <c r="G286" s="185">
        <f>SUM(G287,G288)</f>
        <v>5000</v>
      </c>
      <c r="H286" s="185">
        <f>SUM(H287,H288)</f>
        <v>0</v>
      </c>
      <c r="I286" s="185">
        <f t="shared" si="152"/>
        <v>5000</v>
      </c>
      <c r="J286" s="185" t="e">
        <f t="shared" si="152"/>
        <v>#REF!</v>
      </c>
      <c r="K286" s="185" t="e">
        <f t="shared" si="152"/>
        <v>#REF!</v>
      </c>
      <c r="L286" s="185">
        <f>SUM(L287,L288)</f>
        <v>0</v>
      </c>
      <c r="M286" s="185">
        <f t="shared" si="152"/>
        <v>0</v>
      </c>
      <c r="N286" s="156" t="e">
        <f aca="true" t="shared" si="153" ref="N286:O319">+G286/F286*100</f>
        <v>#DIV/0!</v>
      </c>
      <c r="O286" s="154">
        <f t="shared" si="153"/>
        <v>0</v>
      </c>
      <c r="P286" s="154" t="e">
        <f aca="true" t="shared" si="154" ref="P286:P323">+I286/H286+100</f>
        <v>#DIV/0!</v>
      </c>
      <c r="Q286" s="154">
        <f aca="true" t="shared" si="155" ref="Q286:Q323">+L286/I286*100</f>
        <v>0</v>
      </c>
      <c r="R286" s="14" t="e">
        <f aca="true" t="shared" si="156" ref="R286:R323">+M286/L286*100</f>
        <v>#DIV/0!</v>
      </c>
    </row>
    <row r="287" spans="1:18" s="10" customFormat="1" ht="12" customHeight="1">
      <c r="A287" s="356"/>
      <c r="B287" s="357"/>
      <c r="C287" s="358" t="s">
        <v>92</v>
      </c>
      <c r="D287" s="183">
        <v>322</v>
      </c>
      <c r="E287" s="184" t="s">
        <v>59</v>
      </c>
      <c r="F287" s="187">
        <v>0</v>
      </c>
      <c r="G287" s="376">
        <v>0</v>
      </c>
      <c r="H287" s="187">
        <v>0</v>
      </c>
      <c r="I287" s="187">
        <v>0</v>
      </c>
      <c r="J287" s="187" t="e">
        <f>SUM(#REF!)</f>
        <v>#REF!</v>
      </c>
      <c r="K287" s="187" t="e">
        <f>SUM(#REF!)</f>
        <v>#REF!</v>
      </c>
      <c r="L287" s="187">
        <v>0</v>
      </c>
      <c r="M287" s="187">
        <v>0</v>
      </c>
      <c r="N287" s="156" t="e">
        <f t="shared" si="153"/>
        <v>#DIV/0!</v>
      </c>
      <c r="O287" s="154" t="e">
        <f t="shared" si="153"/>
        <v>#DIV/0!</v>
      </c>
      <c r="P287" s="154" t="e">
        <f t="shared" si="154"/>
        <v>#DIV/0!</v>
      </c>
      <c r="Q287" s="154" t="e">
        <f t="shared" si="155"/>
        <v>#DIV/0!</v>
      </c>
      <c r="R287" s="14" t="e">
        <f t="shared" si="156"/>
        <v>#DIV/0!</v>
      </c>
    </row>
    <row r="288" spans="1:18" s="10" customFormat="1" ht="12.75">
      <c r="A288" s="356"/>
      <c r="B288" s="357"/>
      <c r="C288" s="358" t="s">
        <v>92</v>
      </c>
      <c r="D288" s="359">
        <v>323</v>
      </c>
      <c r="E288" s="184" t="s">
        <v>55</v>
      </c>
      <c r="F288" s="187">
        <v>0</v>
      </c>
      <c r="G288" s="376">
        <v>5000</v>
      </c>
      <c r="H288" s="187">
        <v>0</v>
      </c>
      <c r="I288" s="187">
        <v>5000</v>
      </c>
      <c r="J288" s="187" t="e">
        <f>SUM(#REF!,#REF!)</f>
        <v>#REF!</v>
      </c>
      <c r="K288" s="187" t="e">
        <f>SUM(#REF!,#REF!)</f>
        <v>#REF!</v>
      </c>
      <c r="L288" s="187">
        <v>0</v>
      </c>
      <c r="M288" s="187">
        <v>0</v>
      </c>
      <c r="N288" s="156" t="e">
        <f t="shared" si="153"/>
        <v>#DIV/0!</v>
      </c>
      <c r="O288" s="154">
        <f t="shared" si="153"/>
        <v>0</v>
      </c>
      <c r="P288" s="154" t="e">
        <f t="shared" si="154"/>
        <v>#DIV/0!</v>
      </c>
      <c r="Q288" s="154">
        <f t="shared" si="155"/>
        <v>0</v>
      </c>
      <c r="R288" s="14" t="e">
        <f t="shared" si="156"/>
        <v>#DIV/0!</v>
      </c>
    </row>
    <row r="289" spans="1:18" s="10" customFormat="1" ht="12.75">
      <c r="A289" s="356"/>
      <c r="B289" s="357"/>
      <c r="C289" s="358" t="s">
        <v>92</v>
      </c>
      <c r="D289" s="183">
        <v>36</v>
      </c>
      <c r="E289" s="184" t="s">
        <v>13</v>
      </c>
      <c r="F289" s="185">
        <f>SUM(F290)</f>
        <v>20000</v>
      </c>
      <c r="G289" s="185">
        <f aca="true" t="shared" si="157" ref="G289:M289">SUM(G290)</f>
        <v>20000</v>
      </c>
      <c r="H289" s="185">
        <f t="shared" si="157"/>
        <v>0</v>
      </c>
      <c r="I289" s="185">
        <f t="shared" si="157"/>
        <v>40000</v>
      </c>
      <c r="J289" s="185" t="e">
        <f t="shared" si="157"/>
        <v>#REF!</v>
      </c>
      <c r="K289" s="185" t="e">
        <f t="shared" si="157"/>
        <v>#REF!</v>
      </c>
      <c r="L289" s="185">
        <f t="shared" si="157"/>
        <v>0</v>
      </c>
      <c r="M289" s="185">
        <f t="shared" si="157"/>
        <v>0</v>
      </c>
      <c r="N289" s="156">
        <f t="shared" si="153"/>
        <v>100</v>
      </c>
      <c r="O289" s="154">
        <f t="shared" si="153"/>
        <v>0</v>
      </c>
      <c r="P289" s="154" t="e">
        <f t="shared" si="154"/>
        <v>#DIV/0!</v>
      </c>
      <c r="Q289" s="154">
        <f t="shared" si="155"/>
        <v>0</v>
      </c>
      <c r="R289" s="14" t="e">
        <f t="shared" si="156"/>
        <v>#DIV/0!</v>
      </c>
    </row>
    <row r="290" spans="1:18" s="10" customFormat="1" ht="12.75">
      <c r="A290" s="356"/>
      <c r="B290" s="357"/>
      <c r="C290" s="358" t="s">
        <v>92</v>
      </c>
      <c r="D290" s="183">
        <v>363</v>
      </c>
      <c r="E290" s="184" t="s">
        <v>37</v>
      </c>
      <c r="F290" s="187">
        <v>20000</v>
      </c>
      <c r="G290" s="376">
        <v>20000</v>
      </c>
      <c r="H290" s="187">
        <v>0</v>
      </c>
      <c r="I290" s="187">
        <v>40000</v>
      </c>
      <c r="J290" s="187" t="e">
        <f>SUM(#REF!)</f>
        <v>#REF!</v>
      </c>
      <c r="K290" s="187" t="e">
        <f>SUM(#REF!)</f>
        <v>#REF!</v>
      </c>
      <c r="L290" s="187">
        <v>0</v>
      </c>
      <c r="M290" s="187">
        <v>0</v>
      </c>
      <c r="N290" s="156">
        <f t="shared" si="153"/>
        <v>100</v>
      </c>
      <c r="O290" s="154">
        <f t="shared" si="153"/>
        <v>0</v>
      </c>
      <c r="P290" s="154" t="e">
        <f t="shared" si="154"/>
        <v>#DIV/0!</v>
      </c>
      <c r="Q290" s="154">
        <f t="shared" si="155"/>
        <v>0</v>
      </c>
      <c r="R290" s="14" t="e">
        <f t="shared" si="156"/>
        <v>#DIV/0!</v>
      </c>
    </row>
    <row r="291" spans="1:18" ht="12.75">
      <c r="A291" s="260" t="s">
        <v>178</v>
      </c>
      <c r="B291" s="281"/>
      <c r="C291" s="295" t="s">
        <v>93</v>
      </c>
      <c r="D291" s="296" t="s">
        <v>269</v>
      </c>
      <c r="E291" s="262" t="s">
        <v>32</v>
      </c>
      <c r="F291" s="264">
        <f aca="true" t="shared" si="158" ref="F291:M293">SUM(F292)</f>
        <v>41754</v>
      </c>
      <c r="G291" s="264">
        <f t="shared" si="158"/>
        <v>40000</v>
      </c>
      <c r="H291" s="264">
        <f>SUM(H292)</f>
        <v>50000</v>
      </c>
      <c r="I291" s="264">
        <f t="shared" si="158"/>
        <v>50000</v>
      </c>
      <c r="J291" s="264">
        <v>20000</v>
      </c>
      <c r="K291" s="264">
        <v>18000</v>
      </c>
      <c r="L291" s="264">
        <f>SUM(L292)</f>
        <v>50000</v>
      </c>
      <c r="M291" s="264">
        <f>SUM(M292)</f>
        <v>50000</v>
      </c>
      <c r="N291" s="264">
        <f t="shared" si="153"/>
        <v>95.79920486659961</v>
      </c>
      <c r="O291" s="283">
        <f t="shared" si="153"/>
        <v>125</v>
      </c>
      <c r="P291" s="283">
        <f t="shared" si="154"/>
        <v>101</v>
      </c>
      <c r="Q291" s="283">
        <f t="shared" si="155"/>
        <v>100</v>
      </c>
      <c r="R291" s="33">
        <f t="shared" si="156"/>
        <v>100</v>
      </c>
    </row>
    <row r="292" spans="1:18" s="2" customFormat="1" ht="12.75">
      <c r="A292" s="265"/>
      <c r="B292" s="268">
        <v>1</v>
      </c>
      <c r="C292" s="265" t="s">
        <v>93</v>
      </c>
      <c r="D292" s="150">
        <v>3</v>
      </c>
      <c r="E292" s="151" t="s">
        <v>3</v>
      </c>
      <c r="F292" s="152">
        <f t="shared" si="158"/>
        <v>41754</v>
      </c>
      <c r="G292" s="152">
        <f t="shared" si="158"/>
        <v>40000</v>
      </c>
      <c r="H292" s="152">
        <f>SUM(H293)</f>
        <v>50000</v>
      </c>
      <c r="I292" s="152">
        <f t="shared" si="158"/>
        <v>50000</v>
      </c>
      <c r="J292" s="154">
        <v>20000</v>
      </c>
      <c r="K292" s="154">
        <v>18000</v>
      </c>
      <c r="L292" s="152">
        <f>SUM(L293)</f>
        <v>50000</v>
      </c>
      <c r="M292" s="152">
        <f>SUM(M293)</f>
        <v>50000</v>
      </c>
      <c r="N292" s="156">
        <f t="shared" si="153"/>
        <v>95.79920486659961</v>
      </c>
      <c r="O292" s="154">
        <f t="shared" si="153"/>
        <v>125</v>
      </c>
      <c r="P292" s="154">
        <f t="shared" si="154"/>
        <v>101</v>
      </c>
      <c r="Q292" s="154">
        <f t="shared" si="155"/>
        <v>100</v>
      </c>
      <c r="R292" s="14">
        <f t="shared" si="156"/>
        <v>100</v>
      </c>
    </row>
    <row r="293" spans="1:18" s="2" customFormat="1" ht="12.75">
      <c r="A293" s="265"/>
      <c r="B293" s="268"/>
      <c r="C293" s="265" t="s">
        <v>93</v>
      </c>
      <c r="D293" s="150">
        <v>38</v>
      </c>
      <c r="E293" s="151" t="s">
        <v>5</v>
      </c>
      <c r="F293" s="152">
        <f>SUM(F294)</f>
        <v>41754</v>
      </c>
      <c r="G293" s="152">
        <f t="shared" si="158"/>
        <v>40000</v>
      </c>
      <c r="H293" s="152">
        <f t="shared" si="158"/>
        <v>50000</v>
      </c>
      <c r="I293" s="152">
        <f t="shared" si="158"/>
        <v>50000</v>
      </c>
      <c r="J293" s="152">
        <f t="shared" si="158"/>
        <v>0</v>
      </c>
      <c r="K293" s="152">
        <f t="shared" si="158"/>
        <v>0</v>
      </c>
      <c r="L293" s="152">
        <f t="shared" si="158"/>
        <v>50000</v>
      </c>
      <c r="M293" s="152">
        <f t="shared" si="158"/>
        <v>50000</v>
      </c>
      <c r="N293" s="156">
        <f t="shared" si="153"/>
        <v>95.79920486659961</v>
      </c>
      <c r="O293" s="154">
        <f t="shared" si="153"/>
        <v>125</v>
      </c>
      <c r="P293" s="154">
        <f t="shared" si="154"/>
        <v>101</v>
      </c>
      <c r="Q293" s="154">
        <f t="shared" si="155"/>
        <v>100</v>
      </c>
      <c r="R293" s="14">
        <f t="shared" si="156"/>
        <v>100</v>
      </c>
    </row>
    <row r="294" spans="1:18" s="2" customFormat="1" ht="12.75">
      <c r="A294" s="265"/>
      <c r="B294" s="268"/>
      <c r="C294" s="265" t="s">
        <v>93</v>
      </c>
      <c r="D294" s="150">
        <v>381</v>
      </c>
      <c r="E294" s="151" t="s">
        <v>62</v>
      </c>
      <c r="F294" s="157">
        <v>41754</v>
      </c>
      <c r="G294" s="270">
        <v>40000</v>
      </c>
      <c r="H294" s="157">
        <v>50000</v>
      </c>
      <c r="I294" s="157">
        <v>50000</v>
      </c>
      <c r="J294" s="157"/>
      <c r="K294" s="157"/>
      <c r="L294" s="157">
        <v>50000</v>
      </c>
      <c r="M294" s="157">
        <v>50000</v>
      </c>
      <c r="N294" s="156">
        <f t="shared" si="153"/>
        <v>95.79920486659961</v>
      </c>
      <c r="O294" s="154">
        <f t="shared" si="153"/>
        <v>125</v>
      </c>
      <c r="P294" s="154">
        <f t="shared" si="154"/>
        <v>101</v>
      </c>
      <c r="Q294" s="154">
        <f t="shared" si="155"/>
        <v>100</v>
      </c>
      <c r="R294" s="14">
        <f t="shared" si="156"/>
        <v>100</v>
      </c>
    </row>
    <row r="295" spans="1:18" ht="12.75">
      <c r="A295" s="351" t="s">
        <v>198</v>
      </c>
      <c r="B295" s="284"/>
      <c r="C295" s="251"/>
      <c r="D295" s="398" t="s">
        <v>317</v>
      </c>
      <c r="E295" s="398"/>
      <c r="F295" s="354">
        <f>SUM(F297)</f>
        <v>93742</v>
      </c>
      <c r="G295" s="354">
        <f>SUM(G297)</f>
        <v>100000</v>
      </c>
      <c r="H295" s="354">
        <f>SUM(H297)</f>
        <v>70000</v>
      </c>
      <c r="I295" s="354">
        <f>SUM(I297)</f>
        <v>100000</v>
      </c>
      <c r="J295" s="354">
        <v>1558500</v>
      </c>
      <c r="K295" s="354">
        <v>1273050</v>
      </c>
      <c r="L295" s="354">
        <f>SUM(L297)</f>
        <v>70000</v>
      </c>
      <c r="M295" s="354">
        <f>SUM(M297)</f>
        <v>70000</v>
      </c>
      <c r="N295" s="354">
        <f t="shared" si="153"/>
        <v>106.67576966567813</v>
      </c>
      <c r="O295" s="355">
        <f t="shared" si="153"/>
        <v>70</v>
      </c>
      <c r="P295" s="355">
        <f t="shared" si="154"/>
        <v>101.42857142857143</v>
      </c>
      <c r="Q295" s="355">
        <f t="shared" si="155"/>
        <v>70</v>
      </c>
      <c r="R295" s="101">
        <f t="shared" si="156"/>
        <v>100</v>
      </c>
    </row>
    <row r="296" spans="1:18" ht="12.75">
      <c r="A296" s="249" t="s">
        <v>91</v>
      </c>
      <c r="B296" s="284"/>
      <c r="C296" s="251" t="s">
        <v>91</v>
      </c>
      <c r="D296" s="196" t="s">
        <v>90</v>
      </c>
      <c r="E296" s="147"/>
      <c r="F296" s="148"/>
      <c r="G296" s="148"/>
      <c r="H296" s="148"/>
      <c r="I296" s="148"/>
      <c r="J296" s="148"/>
      <c r="K296" s="148"/>
      <c r="L296" s="148"/>
      <c r="M296" s="148"/>
      <c r="N296" s="148"/>
      <c r="O296" s="191"/>
      <c r="P296" s="191"/>
      <c r="Q296" s="191"/>
      <c r="R296" s="32"/>
    </row>
    <row r="297" spans="1:18" ht="12.75">
      <c r="A297" s="255" t="s">
        <v>179</v>
      </c>
      <c r="B297" s="277"/>
      <c r="C297" s="257"/>
      <c r="D297" s="301" t="s">
        <v>312</v>
      </c>
      <c r="E297" s="279" t="s">
        <v>313</v>
      </c>
      <c r="F297" s="259">
        <f aca="true" t="shared" si="159" ref="F297:K300">SUM(F298)</f>
        <v>93742</v>
      </c>
      <c r="G297" s="259">
        <f t="shared" si="159"/>
        <v>100000</v>
      </c>
      <c r="H297" s="259">
        <f>SUM(H298)</f>
        <v>70000</v>
      </c>
      <c r="I297" s="259">
        <f t="shared" si="159"/>
        <v>100000</v>
      </c>
      <c r="J297" s="259" t="e">
        <f>+J298+#REF!+#REF!</f>
        <v>#REF!</v>
      </c>
      <c r="K297" s="259" t="e">
        <f>+K298+#REF!+#REF!</f>
        <v>#REF!</v>
      </c>
      <c r="L297" s="259">
        <f aca="true" t="shared" si="160" ref="L297:M300">SUM(L298)</f>
        <v>70000</v>
      </c>
      <c r="M297" s="259">
        <f t="shared" si="160"/>
        <v>70000</v>
      </c>
      <c r="N297" s="259">
        <f t="shared" si="153"/>
        <v>106.67576966567813</v>
      </c>
      <c r="O297" s="280">
        <f t="shared" si="153"/>
        <v>70</v>
      </c>
      <c r="P297" s="280">
        <f t="shared" si="154"/>
        <v>101.42857142857143</v>
      </c>
      <c r="Q297" s="280">
        <f t="shared" si="155"/>
        <v>70</v>
      </c>
      <c r="R297" s="35">
        <f t="shared" si="156"/>
        <v>100</v>
      </c>
    </row>
    <row r="298" spans="1:18" ht="12.75">
      <c r="A298" s="260" t="s">
        <v>180</v>
      </c>
      <c r="B298" s="281"/>
      <c r="C298" s="295" t="s">
        <v>94</v>
      </c>
      <c r="D298" s="296" t="s">
        <v>269</v>
      </c>
      <c r="E298" s="262" t="s">
        <v>314</v>
      </c>
      <c r="F298" s="264">
        <f t="shared" si="159"/>
        <v>93742</v>
      </c>
      <c r="G298" s="264">
        <f t="shared" si="159"/>
        <v>100000</v>
      </c>
      <c r="H298" s="264">
        <f>SUM(H299)</f>
        <v>70000</v>
      </c>
      <c r="I298" s="264">
        <f t="shared" si="159"/>
        <v>100000</v>
      </c>
      <c r="J298" s="264">
        <v>829500</v>
      </c>
      <c r="K298" s="264">
        <v>854550</v>
      </c>
      <c r="L298" s="264">
        <f t="shared" si="160"/>
        <v>70000</v>
      </c>
      <c r="M298" s="264">
        <f t="shared" si="160"/>
        <v>70000</v>
      </c>
      <c r="N298" s="264">
        <f t="shared" si="153"/>
        <v>106.67576966567813</v>
      </c>
      <c r="O298" s="283">
        <f t="shared" si="153"/>
        <v>70</v>
      </c>
      <c r="P298" s="283">
        <f t="shared" si="154"/>
        <v>101.42857142857143</v>
      </c>
      <c r="Q298" s="283">
        <f t="shared" si="155"/>
        <v>70</v>
      </c>
      <c r="R298" s="33">
        <f t="shared" si="156"/>
        <v>100</v>
      </c>
    </row>
    <row r="299" spans="1:18" s="2" customFormat="1" ht="12.75">
      <c r="A299" s="265"/>
      <c r="B299" s="268">
        <v>1</v>
      </c>
      <c r="C299" s="265" t="s">
        <v>94</v>
      </c>
      <c r="D299" s="150">
        <v>3</v>
      </c>
      <c r="E299" s="151" t="s">
        <v>3</v>
      </c>
      <c r="F299" s="152">
        <f t="shared" si="159"/>
        <v>93742</v>
      </c>
      <c r="G299" s="152">
        <f t="shared" si="159"/>
        <v>100000</v>
      </c>
      <c r="H299" s="152">
        <f>SUM(H300)</f>
        <v>70000</v>
      </c>
      <c r="I299" s="152">
        <f t="shared" si="159"/>
        <v>100000</v>
      </c>
      <c r="J299" s="154">
        <v>829500</v>
      </c>
      <c r="K299" s="154">
        <v>854550</v>
      </c>
      <c r="L299" s="152">
        <f t="shared" si="160"/>
        <v>70000</v>
      </c>
      <c r="M299" s="152">
        <f t="shared" si="160"/>
        <v>70000</v>
      </c>
      <c r="N299" s="156">
        <f>+N300</f>
        <v>106.67576966567813</v>
      </c>
      <c r="O299" s="154">
        <f t="shared" si="153"/>
        <v>70</v>
      </c>
      <c r="P299" s="154">
        <f t="shared" si="154"/>
        <v>101.42857142857143</v>
      </c>
      <c r="Q299" s="154">
        <f t="shared" si="155"/>
        <v>70</v>
      </c>
      <c r="R299" s="14">
        <f t="shared" si="156"/>
        <v>100</v>
      </c>
    </row>
    <row r="300" spans="1:18" s="2" customFormat="1" ht="12.75">
      <c r="A300" s="265"/>
      <c r="B300" s="268"/>
      <c r="C300" s="265" t="s">
        <v>94</v>
      </c>
      <c r="D300" s="150">
        <v>38</v>
      </c>
      <c r="E300" s="151" t="s">
        <v>5</v>
      </c>
      <c r="F300" s="152">
        <f>SUM(F301)</f>
        <v>93742</v>
      </c>
      <c r="G300" s="152">
        <f t="shared" si="159"/>
        <v>100000</v>
      </c>
      <c r="H300" s="152">
        <f>SUM(H301)</f>
        <v>70000</v>
      </c>
      <c r="I300" s="152">
        <f t="shared" si="159"/>
        <v>100000</v>
      </c>
      <c r="J300" s="152">
        <f t="shared" si="159"/>
        <v>0</v>
      </c>
      <c r="K300" s="152">
        <f t="shared" si="159"/>
        <v>0</v>
      </c>
      <c r="L300" s="152">
        <f t="shared" si="160"/>
        <v>70000</v>
      </c>
      <c r="M300" s="152">
        <f t="shared" si="160"/>
        <v>70000</v>
      </c>
      <c r="N300" s="156">
        <f t="shared" si="153"/>
        <v>106.67576966567813</v>
      </c>
      <c r="O300" s="154">
        <f t="shared" si="153"/>
        <v>70</v>
      </c>
      <c r="P300" s="154">
        <f t="shared" si="154"/>
        <v>101.42857142857143</v>
      </c>
      <c r="Q300" s="154">
        <f t="shared" si="155"/>
        <v>70</v>
      </c>
      <c r="R300" s="14">
        <f t="shared" si="156"/>
        <v>100</v>
      </c>
    </row>
    <row r="301" spans="1:18" s="2" customFormat="1" ht="12.75">
      <c r="A301" s="265"/>
      <c r="B301" s="268"/>
      <c r="C301" s="265" t="s">
        <v>94</v>
      </c>
      <c r="D301" s="150">
        <v>381</v>
      </c>
      <c r="E301" s="151" t="s">
        <v>62</v>
      </c>
      <c r="F301" s="157">
        <v>93742</v>
      </c>
      <c r="G301" s="270">
        <v>100000</v>
      </c>
      <c r="H301" s="157">
        <v>70000</v>
      </c>
      <c r="I301" s="157">
        <v>100000</v>
      </c>
      <c r="J301" s="157"/>
      <c r="K301" s="157"/>
      <c r="L301" s="157">
        <v>70000</v>
      </c>
      <c r="M301" s="157">
        <v>70000</v>
      </c>
      <c r="N301" s="156">
        <f t="shared" si="153"/>
        <v>106.67576966567813</v>
      </c>
      <c r="O301" s="154">
        <f t="shared" si="153"/>
        <v>70</v>
      </c>
      <c r="P301" s="154">
        <f t="shared" si="154"/>
        <v>101.42857142857143</v>
      </c>
      <c r="Q301" s="154">
        <f t="shared" si="155"/>
        <v>70</v>
      </c>
      <c r="R301" s="14">
        <f t="shared" si="156"/>
        <v>100</v>
      </c>
    </row>
    <row r="302" spans="1:18" ht="24" customHeight="1">
      <c r="A302" s="351" t="s">
        <v>199</v>
      </c>
      <c r="B302" s="284"/>
      <c r="C302" s="251"/>
      <c r="D302" s="180" t="s">
        <v>318</v>
      </c>
      <c r="E302" s="180" t="s">
        <v>319</v>
      </c>
      <c r="F302" s="354">
        <f>SUM(F304,F311)</f>
        <v>195645</v>
      </c>
      <c r="G302" s="354">
        <f>SUM(G304,G311)</f>
        <v>156000</v>
      </c>
      <c r="H302" s="354">
        <f>SUM(H304,H311)</f>
        <v>96000</v>
      </c>
      <c r="I302" s="354">
        <f>SUM(I304,I311)</f>
        <v>240000</v>
      </c>
      <c r="J302" s="354" t="e">
        <f>+J304+J311</f>
        <v>#REF!</v>
      </c>
      <c r="K302" s="354" t="e">
        <f>+K304+K311</f>
        <v>#REF!</v>
      </c>
      <c r="L302" s="354">
        <f>SUM(L304,L311)</f>
        <v>96000</v>
      </c>
      <c r="M302" s="354">
        <f>SUM(M304,M311)</f>
        <v>96000</v>
      </c>
      <c r="N302" s="354">
        <f t="shared" si="153"/>
        <v>79.73625699608986</v>
      </c>
      <c r="O302" s="355">
        <f t="shared" si="153"/>
        <v>61.53846153846154</v>
      </c>
      <c r="P302" s="355">
        <f t="shared" si="154"/>
        <v>102.5</v>
      </c>
      <c r="Q302" s="355">
        <f t="shared" si="155"/>
        <v>40</v>
      </c>
      <c r="R302" s="101">
        <f>+M302/L302*100</f>
        <v>100</v>
      </c>
    </row>
    <row r="303" spans="1:18" ht="12.75">
      <c r="A303" s="249" t="s">
        <v>95</v>
      </c>
      <c r="B303" s="284"/>
      <c r="C303" s="251" t="s">
        <v>95</v>
      </c>
      <c r="D303" s="147" t="s">
        <v>320</v>
      </c>
      <c r="E303" s="147"/>
      <c r="F303" s="148"/>
      <c r="G303" s="148"/>
      <c r="H303" s="148"/>
      <c r="I303" s="148"/>
      <c r="J303" s="148"/>
      <c r="K303" s="148"/>
      <c r="L303" s="148"/>
      <c r="M303" s="148"/>
      <c r="N303" s="148"/>
      <c r="O303" s="191"/>
      <c r="P303" s="191"/>
      <c r="Q303" s="191"/>
      <c r="R303" s="32"/>
    </row>
    <row r="304" spans="1:18" ht="12.75">
      <c r="A304" s="255" t="s">
        <v>181</v>
      </c>
      <c r="B304" s="277"/>
      <c r="C304" s="257"/>
      <c r="D304" s="279" t="s">
        <v>321</v>
      </c>
      <c r="E304" s="279" t="s">
        <v>322</v>
      </c>
      <c r="F304" s="259">
        <f aca="true" t="shared" si="161" ref="F304:I305">SUM(F305)</f>
        <v>168806</v>
      </c>
      <c r="G304" s="259">
        <f t="shared" si="161"/>
        <v>125000</v>
      </c>
      <c r="H304" s="259">
        <f>SUM(H305)</f>
        <v>75000</v>
      </c>
      <c r="I304" s="259">
        <f t="shared" si="161"/>
        <v>205000</v>
      </c>
      <c r="J304" s="259" t="e">
        <f>+#REF!+J305+#REF!+#REF!</f>
        <v>#REF!</v>
      </c>
      <c r="K304" s="259" t="e">
        <f>+#REF!+K305+#REF!+#REF!</f>
        <v>#REF!</v>
      </c>
      <c r="L304" s="259">
        <f>SUM(L305)</f>
        <v>75000</v>
      </c>
      <c r="M304" s="259">
        <f>SUM(M305)</f>
        <v>75000</v>
      </c>
      <c r="N304" s="259">
        <f t="shared" si="153"/>
        <v>74.04950061016788</v>
      </c>
      <c r="O304" s="280">
        <f t="shared" si="153"/>
        <v>60</v>
      </c>
      <c r="P304" s="280">
        <f t="shared" si="154"/>
        <v>102.73333333333333</v>
      </c>
      <c r="Q304" s="280">
        <f t="shared" si="155"/>
        <v>36.58536585365854</v>
      </c>
      <c r="R304" s="35">
        <f t="shared" si="156"/>
        <v>100</v>
      </c>
    </row>
    <row r="305" spans="1:18" ht="12.75">
      <c r="A305" s="260" t="s">
        <v>182</v>
      </c>
      <c r="B305" s="281"/>
      <c r="C305" s="295" t="s">
        <v>96</v>
      </c>
      <c r="D305" s="262" t="s">
        <v>269</v>
      </c>
      <c r="E305" s="262" t="s">
        <v>323</v>
      </c>
      <c r="F305" s="264">
        <f t="shared" si="161"/>
        <v>168806</v>
      </c>
      <c r="G305" s="264">
        <f t="shared" si="161"/>
        <v>125000</v>
      </c>
      <c r="H305" s="264">
        <f>SUM(H306)</f>
        <v>75000</v>
      </c>
      <c r="I305" s="264">
        <f t="shared" si="161"/>
        <v>205000</v>
      </c>
      <c r="J305" s="264">
        <v>350000</v>
      </c>
      <c r="K305" s="264">
        <v>270000</v>
      </c>
      <c r="L305" s="264">
        <f>SUM(L306)</f>
        <v>75000</v>
      </c>
      <c r="M305" s="264">
        <f>SUM(M306)</f>
        <v>75000</v>
      </c>
      <c r="N305" s="264">
        <f t="shared" si="153"/>
        <v>74.04950061016788</v>
      </c>
      <c r="O305" s="283">
        <f t="shared" si="153"/>
        <v>60</v>
      </c>
      <c r="P305" s="283">
        <f t="shared" si="154"/>
        <v>102.73333333333333</v>
      </c>
      <c r="Q305" s="283">
        <f t="shared" si="155"/>
        <v>36.58536585365854</v>
      </c>
      <c r="R305" s="33">
        <f t="shared" si="156"/>
        <v>100</v>
      </c>
    </row>
    <row r="306" spans="1:18" s="2" customFormat="1" ht="12.75">
      <c r="A306" s="265"/>
      <c r="B306" s="268">
        <v>1.4</v>
      </c>
      <c r="C306" s="265" t="s">
        <v>96</v>
      </c>
      <c r="D306" s="150">
        <v>3</v>
      </c>
      <c r="E306" s="151" t="s">
        <v>3</v>
      </c>
      <c r="F306" s="152">
        <f>SUM(F307,F309)</f>
        <v>168806</v>
      </c>
      <c r="G306" s="152">
        <f>SUM(G307,G309)</f>
        <v>125000</v>
      </c>
      <c r="H306" s="155">
        <f>SUM(H307,H309)</f>
        <v>75000</v>
      </c>
      <c r="I306" s="152">
        <f>SUM(I307,I309)</f>
        <v>205000</v>
      </c>
      <c r="J306" s="154">
        <v>350000</v>
      </c>
      <c r="K306" s="154">
        <v>270000</v>
      </c>
      <c r="L306" s="152">
        <f>SUM(L307,L309)</f>
        <v>75000</v>
      </c>
      <c r="M306" s="152">
        <f>SUM(M307,M309)</f>
        <v>75000</v>
      </c>
      <c r="N306" s="156">
        <f t="shared" si="153"/>
        <v>74.04950061016788</v>
      </c>
      <c r="O306" s="154">
        <f t="shared" si="153"/>
        <v>60</v>
      </c>
      <c r="P306" s="154">
        <f t="shared" si="154"/>
        <v>102.73333333333333</v>
      </c>
      <c r="Q306" s="154">
        <f t="shared" si="155"/>
        <v>36.58536585365854</v>
      </c>
      <c r="R306" s="14">
        <f t="shared" si="156"/>
        <v>100</v>
      </c>
    </row>
    <row r="307" spans="1:18" s="2" customFormat="1" ht="21">
      <c r="A307" s="265"/>
      <c r="B307" s="268"/>
      <c r="C307" s="349" t="s">
        <v>96</v>
      </c>
      <c r="D307" s="326">
        <v>37</v>
      </c>
      <c r="E307" s="151" t="s">
        <v>10</v>
      </c>
      <c r="F307" s="327">
        <f>SUM(F308)</f>
        <v>160000</v>
      </c>
      <c r="G307" s="327">
        <f aca="true" t="shared" si="162" ref="G307:M307">SUM(G308)</f>
        <v>120000</v>
      </c>
      <c r="H307" s="327">
        <f t="shared" si="162"/>
        <v>70000</v>
      </c>
      <c r="I307" s="327">
        <f t="shared" si="162"/>
        <v>200000</v>
      </c>
      <c r="J307" s="327">
        <f t="shared" si="162"/>
        <v>0</v>
      </c>
      <c r="K307" s="327">
        <f t="shared" si="162"/>
        <v>0</v>
      </c>
      <c r="L307" s="327">
        <f t="shared" si="162"/>
        <v>70000</v>
      </c>
      <c r="M307" s="327">
        <f t="shared" si="162"/>
        <v>70000</v>
      </c>
      <c r="N307" s="328">
        <f t="shared" si="153"/>
        <v>75</v>
      </c>
      <c r="O307" s="329">
        <f t="shared" si="153"/>
        <v>58.333333333333336</v>
      </c>
      <c r="P307" s="329">
        <f t="shared" si="154"/>
        <v>102.85714285714286</v>
      </c>
      <c r="Q307" s="329">
        <f t="shared" si="155"/>
        <v>35</v>
      </c>
      <c r="R307" s="100">
        <f t="shared" si="156"/>
        <v>100</v>
      </c>
    </row>
    <row r="308" spans="1:18" s="2" customFormat="1" ht="21">
      <c r="A308" s="265"/>
      <c r="B308" s="268"/>
      <c r="C308" s="349" t="s">
        <v>96</v>
      </c>
      <c r="D308" s="326">
        <v>372</v>
      </c>
      <c r="E308" s="151" t="s">
        <v>66</v>
      </c>
      <c r="F308" s="350">
        <v>160000</v>
      </c>
      <c r="G308" s="375">
        <v>120000</v>
      </c>
      <c r="H308" s="350">
        <v>70000</v>
      </c>
      <c r="I308" s="350">
        <v>200000</v>
      </c>
      <c r="J308" s="350"/>
      <c r="K308" s="350"/>
      <c r="L308" s="350">
        <v>70000</v>
      </c>
      <c r="M308" s="350">
        <v>70000</v>
      </c>
      <c r="N308" s="328">
        <f t="shared" si="153"/>
        <v>75</v>
      </c>
      <c r="O308" s="329">
        <f t="shared" si="153"/>
        <v>58.333333333333336</v>
      </c>
      <c r="P308" s="329">
        <f t="shared" si="154"/>
        <v>102.85714285714286</v>
      </c>
      <c r="Q308" s="329">
        <f t="shared" si="155"/>
        <v>35</v>
      </c>
      <c r="R308" s="100">
        <f t="shared" si="156"/>
        <v>100</v>
      </c>
    </row>
    <row r="309" spans="1:18" s="3" customFormat="1" ht="12.75">
      <c r="A309" s="265"/>
      <c r="B309" s="268"/>
      <c r="C309" s="265" t="s">
        <v>96</v>
      </c>
      <c r="D309" s="150">
        <v>38</v>
      </c>
      <c r="E309" s="151" t="s">
        <v>5</v>
      </c>
      <c r="F309" s="152">
        <f>SUM(F310)</f>
        <v>8806</v>
      </c>
      <c r="G309" s="152">
        <f aca="true" t="shared" si="163" ref="G309:M309">SUM(G310)</f>
        <v>5000</v>
      </c>
      <c r="H309" s="152">
        <f t="shared" si="163"/>
        <v>5000</v>
      </c>
      <c r="I309" s="152">
        <f t="shared" si="163"/>
        <v>5000</v>
      </c>
      <c r="J309" s="152">
        <f t="shared" si="163"/>
        <v>0</v>
      </c>
      <c r="K309" s="152">
        <f t="shared" si="163"/>
        <v>0</v>
      </c>
      <c r="L309" s="152">
        <f t="shared" si="163"/>
        <v>5000</v>
      </c>
      <c r="M309" s="152">
        <f t="shared" si="163"/>
        <v>5000</v>
      </c>
      <c r="N309" s="156">
        <f t="shared" si="153"/>
        <v>56.77946854417443</v>
      </c>
      <c r="O309" s="154">
        <f t="shared" si="153"/>
        <v>100</v>
      </c>
      <c r="P309" s="154">
        <f t="shared" si="154"/>
        <v>101</v>
      </c>
      <c r="Q309" s="154">
        <f t="shared" si="155"/>
        <v>100</v>
      </c>
      <c r="R309" s="14">
        <f t="shared" si="156"/>
        <v>100</v>
      </c>
    </row>
    <row r="310" spans="1:18" s="3" customFormat="1" ht="12.75">
      <c r="A310" s="265"/>
      <c r="B310" s="268"/>
      <c r="C310" s="265" t="s">
        <v>96</v>
      </c>
      <c r="D310" s="150">
        <v>381</v>
      </c>
      <c r="E310" s="151" t="s">
        <v>62</v>
      </c>
      <c r="F310" s="157">
        <v>8806</v>
      </c>
      <c r="G310" s="270">
        <v>5000</v>
      </c>
      <c r="H310" s="157">
        <v>5000</v>
      </c>
      <c r="I310" s="157">
        <v>5000</v>
      </c>
      <c r="J310" s="157"/>
      <c r="K310" s="157"/>
      <c r="L310" s="157">
        <v>5000</v>
      </c>
      <c r="M310" s="157">
        <v>5000</v>
      </c>
      <c r="N310" s="156">
        <f t="shared" si="153"/>
        <v>56.77946854417443</v>
      </c>
      <c r="O310" s="154">
        <f t="shared" si="153"/>
        <v>100</v>
      </c>
      <c r="P310" s="154">
        <f t="shared" si="154"/>
        <v>101</v>
      </c>
      <c r="Q310" s="154">
        <f t="shared" si="155"/>
        <v>100</v>
      </c>
      <c r="R310" s="14">
        <f t="shared" si="156"/>
        <v>100</v>
      </c>
    </row>
    <row r="311" spans="1:18" s="3" customFormat="1" ht="12.75">
      <c r="A311" s="360" t="s">
        <v>183</v>
      </c>
      <c r="B311" s="361"/>
      <c r="C311" s="362"/>
      <c r="D311" s="301" t="s">
        <v>324</v>
      </c>
      <c r="E311" s="279" t="s">
        <v>325</v>
      </c>
      <c r="F311" s="259">
        <f>SUM(F312,F316,F320,F324)</f>
        <v>26839</v>
      </c>
      <c r="G311" s="259">
        <f>SUM(G312,G316,G320,G324)</f>
        <v>31000</v>
      </c>
      <c r="H311" s="259">
        <f>SUM(H312,H316,H320,H324)</f>
        <v>21000</v>
      </c>
      <c r="I311" s="259">
        <f>SUM(I312,I316,I320,I324)</f>
        <v>35000</v>
      </c>
      <c r="J311" s="259" t="e">
        <f>+J312+J316+#REF!+J320</f>
        <v>#REF!</v>
      </c>
      <c r="K311" s="259" t="e">
        <f>+K312+K316+#REF!+K320</f>
        <v>#REF!</v>
      </c>
      <c r="L311" s="259">
        <f>SUM(L312,L316,L320,L324)</f>
        <v>21000</v>
      </c>
      <c r="M311" s="259">
        <f>SUM(M312,M316,M320,M324)</f>
        <v>21000</v>
      </c>
      <c r="N311" s="259">
        <f t="shared" si="153"/>
        <v>115.5035582547785</v>
      </c>
      <c r="O311" s="280">
        <f>+H311/G311*100</f>
        <v>67.74193548387096</v>
      </c>
      <c r="P311" s="280">
        <f t="shared" si="154"/>
        <v>101.66666666666667</v>
      </c>
      <c r="Q311" s="280">
        <f t="shared" si="155"/>
        <v>60</v>
      </c>
      <c r="R311" s="35">
        <f t="shared" si="156"/>
        <v>100</v>
      </c>
    </row>
    <row r="312" spans="1:18" s="3" customFormat="1" ht="21">
      <c r="A312" s="310" t="s">
        <v>186</v>
      </c>
      <c r="B312" s="330"/>
      <c r="C312" s="331" t="s">
        <v>97</v>
      </c>
      <c r="D312" s="324" t="s">
        <v>269</v>
      </c>
      <c r="E312" s="292" t="s">
        <v>50</v>
      </c>
      <c r="F312" s="313">
        <f aca="true" t="shared" si="164" ref="F312:M314">SUM(F313)</f>
        <v>6856</v>
      </c>
      <c r="G312" s="313">
        <f t="shared" si="164"/>
        <v>5000</v>
      </c>
      <c r="H312" s="313">
        <f>SUM(H313)</f>
        <v>5000</v>
      </c>
      <c r="I312" s="313">
        <f t="shared" si="164"/>
        <v>5000</v>
      </c>
      <c r="J312" s="313">
        <v>66000</v>
      </c>
      <c r="K312" s="313">
        <v>50400</v>
      </c>
      <c r="L312" s="313">
        <f>SUM(L313)</f>
        <v>5000</v>
      </c>
      <c r="M312" s="313">
        <f>SUM(M313)</f>
        <v>5000</v>
      </c>
      <c r="N312" s="313">
        <f t="shared" si="153"/>
        <v>72.92882147024504</v>
      </c>
      <c r="O312" s="312">
        <f t="shared" si="153"/>
        <v>100</v>
      </c>
      <c r="P312" s="312">
        <f t="shared" si="154"/>
        <v>101</v>
      </c>
      <c r="Q312" s="312">
        <f t="shared" si="155"/>
        <v>100</v>
      </c>
      <c r="R312" s="98">
        <f t="shared" si="156"/>
        <v>100</v>
      </c>
    </row>
    <row r="313" spans="1:18" s="3" customFormat="1" ht="12.75">
      <c r="A313" s="265"/>
      <c r="B313" s="268">
        <v>1</v>
      </c>
      <c r="C313" s="314" t="s">
        <v>97</v>
      </c>
      <c r="D313" s="150">
        <v>3</v>
      </c>
      <c r="E313" s="151" t="s">
        <v>3</v>
      </c>
      <c r="F313" s="152">
        <f t="shared" si="164"/>
        <v>6856</v>
      </c>
      <c r="G313" s="152">
        <f t="shared" si="164"/>
        <v>5000</v>
      </c>
      <c r="H313" s="152">
        <f>SUM(H314)</f>
        <v>5000</v>
      </c>
      <c r="I313" s="152">
        <f t="shared" si="164"/>
        <v>5000</v>
      </c>
      <c r="J313" s="154">
        <v>66000</v>
      </c>
      <c r="K313" s="154">
        <v>50400</v>
      </c>
      <c r="L313" s="152">
        <f>SUM(L314)</f>
        <v>5000</v>
      </c>
      <c r="M313" s="152">
        <f>SUM(M314)</f>
        <v>5000</v>
      </c>
      <c r="N313" s="156">
        <f t="shared" si="153"/>
        <v>72.92882147024504</v>
      </c>
      <c r="O313" s="154">
        <f t="shared" si="153"/>
        <v>100</v>
      </c>
      <c r="P313" s="154">
        <f t="shared" si="154"/>
        <v>101</v>
      </c>
      <c r="Q313" s="154">
        <f t="shared" si="155"/>
        <v>100</v>
      </c>
      <c r="R313" s="14">
        <f t="shared" si="156"/>
        <v>100</v>
      </c>
    </row>
    <row r="314" spans="1:18" s="3" customFormat="1" ht="12.75">
      <c r="A314" s="265"/>
      <c r="B314" s="268"/>
      <c r="C314" s="314" t="s">
        <v>97</v>
      </c>
      <c r="D314" s="150">
        <v>38</v>
      </c>
      <c r="E314" s="151" t="s">
        <v>5</v>
      </c>
      <c r="F314" s="152">
        <f>SUM(F315)</f>
        <v>6856</v>
      </c>
      <c r="G314" s="152">
        <f t="shared" si="164"/>
        <v>5000</v>
      </c>
      <c r="H314" s="152">
        <f t="shared" si="164"/>
        <v>5000</v>
      </c>
      <c r="I314" s="152">
        <f t="shared" si="164"/>
        <v>5000</v>
      </c>
      <c r="J314" s="152">
        <f t="shared" si="164"/>
        <v>0</v>
      </c>
      <c r="K314" s="152">
        <f t="shared" si="164"/>
        <v>0</v>
      </c>
      <c r="L314" s="152">
        <f t="shared" si="164"/>
        <v>5000</v>
      </c>
      <c r="M314" s="152">
        <f t="shared" si="164"/>
        <v>5000</v>
      </c>
      <c r="N314" s="156">
        <f t="shared" si="153"/>
        <v>72.92882147024504</v>
      </c>
      <c r="O314" s="154">
        <f t="shared" si="153"/>
        <v>100</v>
      </c>
      <c r="P314" s="154">
        <f t="shared" si="154"/>
        <v>101</v>
      </c>
      <c r="Q314" s="154">
        <f t="shared" si="155"/>
        <v>100</v>
      </c>
      <c r="R314" s="14">
        <f t="shared" si="156"/>
        <v>100</v>
      </c>
    </row>
    <row r="315" spans="1:18" s="3" customFormat="1" ht="12.75">
      <c r="A315" s="265"/>
      <c r="B315" s="268"/>
      <c r="C315" s="314" t="s">
        <v>97</v>
      </c>
      <c r="D315" s="150">
        <v>381</v>
      </c>
      <c r="E315" s="151" t="s">
        <v>62</v>
      </c>
      <c r="F315" s="157">
        <v>6856</v>
      </c>
      <c r="G315" s="270">
        <v>5000</v>
      </c>
      <c r="H315" s="157">
        <v>5000</v>
      </c>
      <c r="I315" s="157">
        <v>5000</v>
      </c>
      <c r="J315" s="157"/>
      <c r="K315" s="157"/>
      <c r="L315" s="157">
        <v>5000</v>
      </c>
      <c r="M315" s="157">
        <v>5000</v>
      </c>
      <c r="N315" s="156">
        <f t="shared" si="153"/>
        <v>72.92882147024504</v>
      </c>
      <c r="O315" s="154">
        <f t="shared" si="153"/>
        <v>100</v>
      </c>
      <c r="P315" s="154">
        <f t="shared" si="154"/>
        <v>101</v>
      </c>
      <c r="Q315" s="154">
        <f t="shared" si="155"/>
        <v>100</v>
      </c>
      <c r="R315" s="14">
        <f t="shared" si="156"/>
        <v>100</v>
      </c>
    </row>
    <row r="316" spans="1:18" ht="12.75">
      <c r="A316" s="260" t="s">
        <v>184</v>
      </c>
      <c r="B316" s="281"/>
      <c r="C316" s="295" t="s">
        <v>97</v>
      </c>
      <c r="D316" s="296" t="s">
        <v>269</v>
      </c>
      <c r="E316" s="262" t="s">
        <v>381</v>
      </c>
      <c r="F316" s="264">
        <f aca="true" t="shared" si="165" ref="F316:M318">SUM(F317)</f>
        <v>13983</v>
      </c>
      <c r="G316" s="264">
        <f t="shared" si="165"/>
        <v>11000</v>
      </c>
      <c r="H316" s="264">
        <f>SUM(H317)</f>
        <v>8000</v>
      </c>
      <c r="I316" s="264">
        <f t="shared" si="165"/>
        <v>15000</v>
      </c>
      <c r="J316" s="264">
        <v>40000</v>
      </c>
      <c r="K316" s="264">
        <f>+K317</f>
        <v>27000</v>
      </c>
      <c r="L316" s="264">
        <f>SUM(L317)</f>
        <v>8000</v>
      </c>
      <c r="M316" s="264">
        <f>SUM(M317)</f>
        <v>8000</v>
      </c>
      <c r="N316" s="264">
        <f t="shared" si="153"/>
        <v>78.66695272831295</v>
      </c>
      <c r="O316" s="283">
        <f t="shared" si="153"/>
        <v>72.72727272727273</v>
      </c>
      <c r="P316" s="283">
        <f t="shared" si="154"/>
        <v>101.875</v>
      </c>
      <c r="Q316" s="283">
        <f t="shared" si="155"/>
        <v>53.333333333333336</v>
      </c>
      <c r="R316" s="33">
        <f t="shared" si="156"/>
        <v>100</v>
      </c>
    </row>
    <row r="317" spans="1:18" s="2" customFormat="1" ht="12.75">
      <c r="A317" s="265"/>
      <c r="B317" s="268">
        <v>1</v>
      </c>
      <c r="C317" s="265" t="s">
        <v>97</v>
      </c>
      <c r="D317" s="150">
        <v>3</v>
      </c>
      <c r="E317" s="151" t="s">
        <v>3</v>
      </c>
      <c r="F317" s="152">
        <f t="shared" si="165"/>
        <v>13983</v>
      </c>
      <c r="G317" s="152">
        <f t="shared" si="165"/>
        <v>11000</v>
      </c>
      <c r="H317" s="152">
        <f>SUM(H318)</f>
        <v>8000</v>
      </c>
      <c r="I317" s="152">
        <f t="shared" si="165"/>
        <v>15000</v>
      </c>
      <c r="J317" s="154">
        <v>40000</v>
      </c>
      <c r="K317" s="154">
        <v>27000</v>
      </c>
      <c r="L317" s="152">
        <f>SUM(L318)</f>
        <v>8000</v>
      </c>
      <c r="M317" s="152">
        <f>SUM(M318)</f>
        <v>8000</v>
      </c>
      <c r="N317" s="156">
        <f>+G317/F317*100</f>
        <v>78.66695272831295</v>
      </c>
      <c r="O317" s="154">
        <f t="shared" si="153"/>
        <v>72.72727272727273</v>
      </c>
      <c r="P317" s="154">
        <f t="shared" si="154"/>
        <v>101.875</v>
      </c>
      <c r="Q317" s="154">
        <f t="shared" si="155"/>
        <v>53.333333333333336</v>
      </c>
      <c r="R317" s="14">
        <f t="shared" si="156"/>
        <v>100</v>
      </c>
    </row>
    <row r="318" spans="1:18" s="2" customFormat="1" ht="12.75">
      <c r="A318" s="265"/>
      <c r="B318" s="268"/>
      <c r="C318" s="265" t="s">
        <v>97</v>
      </c>
      <c r="D318" s="150">
        <v>38</v>
      </c>
      <c r="E318" s="151" t="s">
        <v>5</v>
      </c>
      <c r="F318" s="152">
        <f>SUM(F319)</f>
        <v>13983</v>
      </c>
      <c r="G318" s="152">
        <f t="shared" si="165"/>
        <v>11000</v>
      </c>
      <c r="H318" s="152">
        <f t="shared" si="165"/>
        <v>8000</v>
      </c>
      <c r="I318" s="152">
        <f t="shared" si="165"/>
        <v>15000</v>
      </c>
      <c r="J318" s="152">
        <f t="shared" si="165"/>
        <v>0</v>
      </c>
      <c r="K318" s="152">
        <f t="shared" si="165"/>
        <v>0</v>
      </c>
      <c r="L318" s="152">
        <f t="shared" si="165"/>
        <v>8000</v>
      </c>
      <c r="M318" s="152">
        <f t="shared" si="165"/>
        <v>8000</v>
      </c>
      <c r="N318" s="156">
        <f t="shared" si="153"/>
        <v>78.66695272831295</v>
      </c>
      <c r="O318" s="154">
        <f t="shared" si="153"/>
        <v>72.72727272727273</v>
      </c>
      <c r="P318" s="154">
        <f t="shared" si="154"/>
        <v>101.875</v>
      </c>
      <c r="Q318" s="154">
        <f t="shared" si="155"/>
        <v>53.333333333333336</v>
      </c>
      <c r="R318" s="14">
        <f t="shared" si="156"/>
        <v>100</v>
      </c>
    </row>
    <row r="319" spans="1:18" s="2" customFormat="1" ht="12.75">
      <c r="A319" s="265"/>
      <c r="B319" s="268"/>
      <c r="C319" s="265" t="s">
        <v>97</v>
      </c>
      <c r="D319" s="150">
        <v>381</v>
      </c>
      <c r="E319" s="151" t="s">
        <v>62</v>
      </c>
      <c r="F319" s="157">
        <v>13983</v>
      </c>
      <c r="G319" s="270">
        <v>11000</v>
      </c>
      <c r="H319" s="157">
        <v>8000</v>
      </c>
      <c r="I319" s="157">
        <v>15000</v>
      </c>
      <c r="J319" s="157"/>
      <c r="K319" s="157"/>
      <c r="L319" s="157">
        <v>8000</v>
      </c>
      <c r="M319" s="157">
        <v>8000</v>
      </c>
      <c r="N319" s="156">
        <f t="shared" si="153"/>
        <v>78.66695272831295</v>
      </c>
      <c r="O319" s="154">
        <f t="shared" si="153"/>
        <v>72.72727272727273</v>
      </c>
      <c r="P319" s="154">
        <f t="shared" si="154"/>
        <v>101.875</v>
      </c>
      <c r="Q319" s="154">
        <f t="shared" si="155"/>
        <v>53.333333333333336</v>
      </c>
      <c r="R319" s="14">
        <f t="shared" si="156"/>
        <v>100</v>
      </c>
    </row>
    <row r="320" spans="1:18" ht="12.75">
      <c r="A320" s="260" t="s">
        <v>187</v>
      </c>
      <c r="B320" s="281"/>
      <c r="C320" s="295" t="s">
        <v>97</v>
      </c>
      <c r="D320" s="296" t="s">
        <v>269</v>
      </c>
      <c r="E320" s="262" t="s">
        <v>384</v>
      </c>
      <c r="F320" s="264">
        <f aca="true" t="shared" si="166" ref="F320:M322">SUM(F321)</f>
        <v>6000</v>
      </c>
      <c r="G320" s="264">
        <f t="shared" si="166"/>
        <v>10000</v>
      </c>
      <c r="H320" s="264">
        <f>SUM(H321)</f>
        <v>3000</v>
      </c>
      <c r="I320" s="264">
        <f t="shared" si="166"/>
        <v>10000</v>
      </c>
      <c r="J320" s="264">
        <v>165000</v>
      </c>
      <c r="K320" s="264">
        <v>76500</v>
      </c>
      <c r="L320" s="264">
        <f>SUM(L321)</f>
        <v>3000</v>
      </c>
      <c r="M320" s="264">
        <f>SUM(M321)</f>
        <v>3000</v>
      </c>
      <c r="N320" s="264">
        <f aca="true" t="shared" si="167" ref="N320:O328">+G320/F320*100</f>
        <v>166.66666666666669</v>
      </c>
      <c r="O320" s="283">
        <f t="shared" si="167"/>
        <v>30</v>
      </c>
      <c r="P320" s="283">
        <f t="shared" si="154"/>
        <v>103.33333333333333</v>
      </c>
      <c r="Q320" s="283">
        <f t="shared" si="155"/>
        <v>30</v>
      </c>
      <c r="R320" s="33">
        <f t="shared" si="156"/>
        <v>100</v>
      </c>
    </row>
    <row r="321" spans="1:18" s="2" customFormat="1" ht="12.75">
      <c r="A321" s="265"/>
      <c r="B321" s="268">
        <v>1</v>
      </c>
      <c r="C321" s="265" t="s">
        <v>97</v>
      </c>
      <c r="D321" s="150">
        <v>3</v>
      </c>
      <c r="E321" s="151" t="s">
        <v>3</v>
      </c>
      <c r="F321" s="152">
        <f t="shared" si="166"/>
        <v>6000</v>
      </c>
      <c r="G321" s="152">
        <f t="shared" si="166"/>
        <v>10000</v>
      </c>
      <c r="H321" s="152">
        <f>SUM(H322)</f>
        <v>3000</v>
      </c>
      <c r="I321" s="152">
        <f t="shared" si="166"/>
        <v>10000</v>
      </c>
      <c r="J321" s="154">
        <v>165000</v>
      </c>
      <c r="K321" s="154">
        <v>76500</v>
      </c>
      <c r="L321" s="152">
        <f>SUM(L322)</f>
        <v>3000</v>
      </c>
      <c r="M321" s="152">
        <f>SUM(M322)</f>
        <v>3000</v>
      </c>
      <c r="N321" s="156">
        <f t="shared" si="167"/>
        <v>166.66666666666669</v>
      </c>
      <c r="O321" s="154">
        <f t="shared" si="167"/>
        <v>30</v>
      </c>
      <c r="P321" s="154">
        <f t="shared" si="154"/>
        <v>103.33333333333333</v>
      </c>
      <c r="Q321" s="154">
        <f t="shared" si="155"/>
        <v>30</v>
      </c>
      <c r="R321" s="14">
        <f t="shared" si="156"/>
        <v>100</v>
      </c>
    </row>
    <row r="322" spans="1:18" s="2" customFormat="1" ht="12.75">
      <c r="A322" s="265"/>
      <c r="B322" s="268"/>
      <c r="C322" s="265" t="s">
        <v>97</v>
      </c>
      <c r="D322" s="150">
        <v>38</v>
      </c>
      <c r="E322" s="151" t="s">
        <v>5</v>
      </c>
      <c r="F322" s="152">
        <f>SUM(F323)</f>
        <v>6000</v>
      </c>
      <c r="G322" s="152">
        <f t="shared" si="166"/>
        <v>10000</v>
      </c>
      <c r="H322" s="152">
        <f t="shared" si="166"/>
        <v>3000</v>
      </c>
      <c r="I322" s="152">
        <f t="shared" si="166"/>
        <v>10000</v>
      </c>
      <c r="J322" s="152">
        <f t="shared" si="166"/>
        <v>0</v>
      </c>
      <c r="K322" s="152">
        <f t="shared" si="166"/>
        <v>0</v>
      </c>
      <c r="L322" s="152">
        <f t="shared" si="166"/>
        <v>3000</v>
      </c>
      <c r="M322" s="152">
        <f t="shared" si="166"/>
        <v>3000</v>
      </c>
      <c r="N322" s="156">
        <f t="shared" si="167"/>
        <v>166.66666666666669</v>
      </c>
      <c r="O322" s="154">
        <f t="shared" si="167"/>
        <v>30</v>
      </c>
      <c r="P322" s="154">
        <f t="shared" si="154"/>
        <v>103.33333333333333</v>
      </c>
      <c r="Q322" s="154">
        <f t="shared" si="155"/>
        <v>30</v>
      </c>
      <c r="R322" s="14">
        <f t="shared" si="156"/>
        <v>100</v>
      </c>
    </row>
    <row r="323" spans="1:18" s="2" customFormat="1" ht="12.75">
      <c r="A323" s="265"/>
      <c r="B323" s="268"/>
      <c r="C323" s="265" t="s">
        <v>97</v>
      </c>
      <c r="D323" s="150">
        <v>381</v>
      </c>
      <c r="E323" s="151" t="s">
        <v>62</v>
      </c>
      <c r="F323" s="157">
        <v>6000</v>
      </c>
      <c r="G323" s="270">
        <v>10000</v>
      </c>
      <c r="H323" s="157">
        <v>3000</v>
      </c>
      <c r="I323" s="157">
        <v>10000</v>
      </c>
      <c r="J323" s="157"/>
      <c r="K323" s="157"/>
      <c r="L323" s="157">
        <v>3000</v>
      </c>
      <c r="M323" s="157">
        <v>3000</v>
      </c>
      <c r="N323" s="156">
        <f t="shared" si="167"/>
        <v>166.66666666666669</v>
      </c>
      <c r="O323" s="154">
        <f t="shared" si="167"/>
        <v>30</v>
      </c>
      <c r="P323" s="154">
        <f t="shared" si="154"/>
        <v>103.33333333333333</v>
      </c>
      <c r="Q323" s="154">
        <f t="shared" si="155"/>
        <v>30</v>
      </c>
      <c r="R323" s="14">
        <f t="shared" si="156"/>
        <v>100</v>
      </c>
    </row>
    <row r="324" spans="1:18" ht="12.75">
      <c r="A324" s="260" t="s">
        <v>185</v>
      </c>
      <c r="B324" s="281"/>
      <c r="C324" s="295" t="s">
        <v>97</v>
      </c>
      <c r="D324" s="296" t="s">
        <v>269</v>
      </c>
      <c r="E324" s="262" t="s">
        <v>382</v>
      </c>
      <c r="F324" s="264">
        <f aca="true" t="shared" si="168" ref="F324:K324">SUM(F325)</f>
        <v>0</v>
      </c>
      <c r="G324" s="363">
        <f t="shared" si="168"/>
        <v>5000</v>
      </c>
      <c r="H324" s="363">
        <f>SUM(H325)</f>
        <v>5000</v>
      </c>
      <c r="I324" s="363">
        <f t="shared" si="168"/>
        <v>5000</v>
      </c>
      <c r="J324" s="363" t="e">
        <f t="shared" si="168"/>
        <v>#REF!</v>
      </c>
      <c r="K324" s="363" t="e">
        <f t="shared" si="168"/>
        <v>#REF!</v>
      </c>
      <c r="L324" s="363">
        <f>SUM(L325)</f>
        <v>5000</v>
      </c>
      <c r="M324" s="363">
        <f>SUM(M325)</f>
        <v>5000</v>
      </c>
      <c r="N324" s="264" t="e">
        <f t="shared" si="167"/>
        <v>#DIV/0!</v>
      </c>
      <c r="O324" s="283">
        <f t="shared" si="167"/>
        <v>100</v>
      </c>
      <c r="P324" s="283">
        <f>+I324/H324+100</f>
        <v>101</v>
      </c>
      <c r="Q324" s="283">
        <f>+L324/I324*100</f>
        <v>100</v>
      </c>
      <c r="R324" s="33">
        <f>+M324/L324*100</f>
        <v>100</v>
      </c>
    </row>
    <row r="325" spans="1:18" ht="12.75">
      <c r="A325" s="336"/>
      <c r="B325" s="337">
        <v>1</v>
      </c>
      <c r="C325" s="338" t="s">
        <v>97</v>
      </c>
      <c r="D325" s="364">
        <v>3</v>
      </c>
      <c r="E325" s="365" t="s">
        <v>5</v>
      </c>
      <c r="F325" s="366">
        <f>SUM(F326)</f>
        <v>0</v>
      </c>
      <c r="G325" s="377">
        <f>SUM(G326)</f>
        <v>5000</v>
      </c>
      <c r="H325" s="367">
        <f>SUM(H326)</f>
        <v>5000</v>
      </c>
      <c r="I325" s="377">
        <f>SUM(I326)</f>
        <v>5000</v>
      </c>
      <c r="J325" s="368" t="e">
        <f>SUM(#REF!)</f>
        <v>#REF!</v>
      </c>
      <c r="K325" s="368" t="e">
        <f>SUM(#REF!)</f>
        <v>#REF!</v>
      </c>
      <c r="L325" s="369">
        <f>SUM(L326)</f>
        <v>5000</v>
      </c>
      <c r="M325" s="369">
        <f>SUM(M326)</f>
        <v>5000</v>
      </c>
      <c r="N325" s="156" t="e">
        <f t="shared" si="167"/>
        <v>#DIV/0!</v>
      </c>
      <c r="O325" s="154">
        <f t="shared" si="167"/>
        <v>100</v>
      </c>
      <c r="P325" s="154">
        <f>+I325/H325+100</f>
        <v>101</v>
      </c>
      <c r="Q325" s="154">
        <f>+L325/I325*100</f>
        <v>100</v>
      </c>
      <c r="R325" s="14">
        <f>+M325/L325*100</f>
        <v>100</v>
      </c>
    </row>
    <row r="326" spans="1:18" ht="12.75">
      <c r="A326" s="336"/>
      <c r="B326" s="337"/>
      <c r="C326" s="338" t="s">
        <v>97</v>
      </c>
      <c r="D326" s="364">
        <v>38</v>
      </c>
      <c r="E326" s="365" t="s">
        <v>5</v>
      </c>
      <c r="F326" s="366">
        <f>SUM(F327)</f>
        <v>0</v>
      </c>
      <c r="G326" s="366">
        <f aca="true" t="shared" si="169" ref="G326:M326">SUM(G327)</f>
        <v>5000</v>
      </c>
      <c r="H326" s="366">
        <f t="shared" si="169"/>
        <v>5000</v>
      </c>
      <c r="I326" s="366">
        <f t="shared" si="169"/>
        <v>5000</v>
      </c>
      <c r="J326" s="366">
        <f t="shared" si="169"/>
        <v>0</v>
      </c>
      <c r="K326" s="366">
        <f t="shared" si="169"/>
        <v>0</v>
      </c>
      <c r="L326" s="366">
        <f t="shared" si="169"/>
        <v>5000</v>
      </c>
      <c r="M326" s="366">
        <f t="shared" si="169"/>
        <v>5000</v>
      </c>
      <c r="N326" s="156" t="e">
        <f t="shared" si="167"/>
        <v>#DIV/0!</v>
      </c>
      <c r="O326" s="154">
        <f t="shared" si="167"/>
        <v>100</v>
      </c>
      <c r="P326" s="154">
        <f>+I326/H326+100</f>
        <v>101</v>
      </c>
      <c r="Q326" s="154">
        <f>+L326/I326*100</f>
        <v>100</v>
      </c>
      <c r="R326" s="14">
        <f>+M326/L326*100</f>
        <v>100</v>
      </c>
    </row>
    <row r="327" spans="1:18" s="43" customFormat="1" ht="12.75">
      <c r="A327" s="370"/>
      <c r="B327" s="371"/>
      <c r="C327" s="338" t="s">
        <v>97</v>
      </c>
      <c r="D327" s="364">
        <v>381</v>
      </c>
      <c r="E327" s="365" t="s">
        <v>62</v>
      </c>
      <c r="F327" s="372"/>
      <c r="G327" s="378">
        <v>5000</v>
      </c>
      <c r="H327" s="372">
        <v>5000</v>
      </c>
      <c r="I327" s="372">
        <v>5000</v>
      </c>
      <c r="J327" s="372"/>
      <c r="K327" s="372"/>
      <c r="L327" s="372">
        <v>5000</v>
      </c>
      <c r="M327" s="372">
        <v>5000</v>
      </c>
      <c r="N327" s="373" t="e">
        <f t="shared" si="167"/>
        <v>#DIV/0!</v>
      </c>
      <c r="O327" s="154">
        <f t="shared" si="167"/>
        <v>100</v>
      </c>
      <c r="P327" s="154">
        <f>+I327/H327+100</f>
        <v>101</v>
      </c>
      <c r="Q327" s="154">
        <f>+L327/I327*100</f>
        <v>100</v>
      </c>
      <c r="R327" s="14">
        <f>+M327/L327*100</f>
        <v>100</v>
      </c>
    </row>
    <row r="328" spans="1:18" ht="12.75">
      <c r="A328" s="351" t="s">
        <v>198</v>
      </c>
      <c r="B328" s="284"/>
      <c r="C328" s="251"/>
      <c r="D328" s="398" t="s">
        <v>370</v>
      </c>
      <c r="E328" s="398"/>
      <c r="F328" s="354">
        <f>SUM(F330)</f>
        <v>0</v>
      </c>
      <c r="G328" s="354">
        <f>SUM(G330)</f>
        <v>10000</v>
      </c>
      <c r="H328" s="354">
        <f>SUM(H330)</f>
        <v>0</v>
      </c>
      <c r="I328" s="354">
        <f>SUM(I330)</f>
        <v>10000</v>
      </c>
      <c r="J328" s="354">
        <v>1558500</v>
      </c>
      <c r="K328" s="354">
        <v>1273050</v>
      </c>
      <c r="L328" s="354">
        <f>SUM(L330)</f>
        <v>0</v>
      </c>
      <c r="M328" s="354">
        <f>SUM(M330)</f>
        <v>0</v>
      </c>
      <c r="N328" s="354" t="e">
        <f t="shared" si="167"/>
        <v>#DIV/0!</v>
      </c>
      <c r="O328" s="355">
        <f t="shared" si="167"/>
        <v>0</v>
      </c>
      <c r="P328" s="355" t="e">
        <f>+I328/H328+100</f>
        <v>#DIV/0!</v>
      </c>
      <c r="Q328" s="355">
        <f>+L328/I328*100</f>
        <v>0</v>
      </c>
      <c r="R328" s="101" t="e">
        <f>+M328/L328*100</f>
        <v>#DIV/0!</v>
      </c>
    </row>
    <row r="329" spans="1:18" ht="12.75">
      <c r="A329" s="249" t="s">
        <v>91</v>
      </c>
      <c r="B329" s="284"/>
      <c r="C329" s="251" t="s">
        <v>377</v>
      </c>
      <c r="D329" s="196" t="s">
        <v>375</v>
      </c>
      <c r="E329" s="147"/>
      <c r="F329" s="148"/>
      <c r="G329" s="148"/>
      <c r="H329" s="148"/>
      <c r="I329" s="148"/>
      <c r="J329" s="148"/>
      <c r="K329" s="148"/>
      <c r="L329" s="148"/>
      <c r="M329" s="148"/>
      <c r="N329" s="148"/>
      <c r="O329" s="191"/>
      <c r="P329" s="191"/>
      <c r="Q329" s="191"/>
      <c r="R329" s="32"/>
    </row>
    <row r="330" spans="1:18" ht="12.75">
      <c r="A330" s="255" t="s">
        <v>373</v>
      </c>
      <c r="B330" s="277"/>
      <c r="C330" s="257"/>
      <c r="D330" s="301" t="s">
        <v>376</v>
      </c>
      <c r="E330" s="279" t="s">
        <v>399</v>
      </c>
      <c r="F330" s="259">
        <f aca="true" t="shared" si="170" ref="F330:K333">SUM(F331)</f>
        <v>0</v>
      </c>
      <c r="G330" s="259">
        <f t="shared" si="170"/>
        <v>10000</v>
      </c>
      <c r="H330" s="259">
        <f>SUM(H331)</f>
        <v>0</v>
      </c>
      <c r="I330" s="259">
        <f t="shared" si="170"/>
        <v>10000</v>
      </c>
      <c r="J330" s="259" t="e">
        <f>+J331+#REF!+#REF!</f>
        <v>#REF!</v>
      </c>
      <c r="K330" s="259" t="e">
        <f>+K331+#REF!+#REF!</f>
        <v>#REF!</v>
      </c>
      <c r="L330" s="259">
        <f aca="true" t="shared" si="171" ref="L330:M333">SUM(L331)</f>
        <v>0</v>
      </c>
      <c r="M330" s="259">
        <f t="shared" si="171"/>
        <v>0</v>
      </c>
      <c r="N330" s="259" t="e">
        <f>+G330/F330*100</f>
        <v>#DIV/0!</v>
      </c>
      <c r="O330" s="280">
        <f>+H330/G330*100</f>
        <v>0</v>
      </c>
      <c r="P330" s="280" t="e">
        <f aca="true" t="shared" si="172" ref="P330:P335">+I330/H330+100</f>
        <v>#DIV/0!</v>
      </c>
      <c r="Q330" s="280">
        <f aca="true" t="shared" si="173" ref="Q330:Q335">+L330/I330*100</f>
        <v>0</v>
      </c>
      <c r="R330" s="35" t="e">
        <f aca="true" t="shared" si="174" ref="R330:R335">+M330/L330*100</f>
        <v>#DIV/0!</v>
      </c>
    </row>
    <row r="331" spans="1:18" ht="12.75">
      <c r="A331" s="260" t="s">
        <v>374</v>
      </c>
      <c r="B331" s="281"/>
      <c r="C331" s="295" t="s">
        <v>372</v>
      </c>
      <c r="D331" s="296" t="s">
        <v>269</v>
      </c>
      <c r="E331" s="262" t="s">
        <v>378</v>
      </c>
      <c r="F331" s="264">
        <f t="shared" si="170"/>
        <v>0</v>
      </c>
      <c r="G331" s="264">
        <f t="shared" si="170"/>
        <v>10000</v>
      </c>
      <c r="H331" s="264">
        <f>SUM(H332)</f>
        <v>0</v>
      </c>
      <c r="I331" s="264">
        <f t="shared" si="170"/>
        <v>10000</v>
      </c>
      <c r="J331" s="264">
        <v>829500</v>
      </c>
      <c r="K331" s="264">
        <v>854550</v>
      </c>
      <c r="L331" s="264">
        <f t="shared" si="171"/>
        <v>0</v>
      </c>
      <c r="M331" s="264">
        <f t="shared" si="171"/>
        <v>0</v>
      </c>
      <c r="N331" s="264" t="e">
        <f>+G331/F331*100</f>
        <v>#DIV/0!</v>
      </c>
      <c r="O331" s="283">
        <f>+H331/G331*100</f>
        <v>0</v>
      </c>
      <c r="P331" s="283" t="e">
        <f t="shared" si="172"/>
        <v>#DIV/0!</v>
      </c>
      <c r="Q331" s="283">
        <f t="shared" si="173"/>
        <v>0</v>
      </c>
      <c r="R331" s="33" t="e">
        <f t="shared" si="174"/>
        <v>#DIV/0!</v>
      </c>
    </row>
    <row r="332" spans="1:18" ht="12.75">
      <c r="A332" s="265"/>
      <c r="B332" s="268">
        <v>1</v>
      </c>
      <c r="C332" s="265" t="s">
        <v>372</v>
      </c>
      <c r="D332" s="150">
        <v>3</v>
      </c>
      <c r="E332" s="151" t="s">
        <v>3</v>
      </c>
      <c r="F332" s="152">
        <f t="shared" si="170"/>
        <v>0</v>
      </c>
      <c r="G332" s="152">
        <f t="shared" si="170"/>
        <v>10000</v>
      </c>
      <c r="H332" s="152">
        <f>SUM(H333)</f>
        <v>0</v>
      </c>
      <c r="I332" s="152">
        <f t="shared" si="170"/>
        <v>10000</v>
      </c>
      <c r="J332" s="154">
        <v>829500</v>
      </c>
      <c r="K332" s="154">
        <v>854550</v>
      </c>
      <c r="L332" s="152">
        <f t="shared" si="171"/>
        <v>0</v>
      </c>
      <c r="M332" s="152">
        <f t="shared" si="171"/>
        <v>0</v>
      </c>
      <c r="N332" s="156" t="e">
        <f>+N333</f>
        <v>#DIV/0!</v>
      </c>
      <c r="O332" s="154">
        <f>+H332/G332*100</f>
        <v>0</v>
      </c>
      <c r="P332" s="154" t="e">
        <f t="shared" si="172"/>
        <v>#DIV/0!</v>
      </c>
      <c r="Q332" s="154">
        <f t="shared" si="173"/>
        <v>0</v>
      </c>
      <c r="R332" s="14" t="e">
        <f t="shared" si="174"/>
        <v>#DIV/0!</v>
      </c>
    </row>
    <row r="333" spans="1:18" ht="12.75">
      <c r="A333" s="265"/>
      <c r="B333" s="268"/>
      <c r="C333" s="265" t="s">
        <v>372</v>
      </c>
      <c r="D333" s="150">
        <v>38</v>
      </c>
      <c r="E333" s="151" t="s">
        <v>371</v>
      </c>
      <c r="F333" s="152">
        <f>SUM(F334)</f>
        <v>0</v>
      </c>
      <c r="G333" s="152">
        <f t="shared" si="170"/>
        <v>10000</v>
      </c>
      <c r="H333" s="152">
        <f>SUM(H334)</f>
        <v>0</v>
      </c>
      <c r="I333" s="152">
        <f t="shared" si="170"/>
        <v>10000</v>
      </c>
      <c r="J333" s="152">
        <f t="shared" si="170"/>
        <v>0</v>
      </c>
      <c r="K333" s="152">
        <f t="shared" si="170"/>
        <v>0</v>
      </c>
      <c r="L333" s="152">
        <f t="shared" si="171"/>
        <v>0</v>
      </c>
      <c r="M333" s="152">
        <f t="shared" si="171"/>
        <v>0</v>
      </c>
      <c r="N333" s="156" t="e">
        <f>+G333/F333*100</f>
        <v>#DIV/0!</v>
      </c>
      <c r="O333" s="154">
        <f>+H333/G333*100</f>
        <v>0</v>
      </c>
      <c r="P333" s="154" t="e">
        <f t="shared" si="172"/>
        <v>#DIV/0!</v>
      </c>
      <c r="Q333" s="154">
        <f t="shared" si="173"/>
        <v>0</v>
      </c>
      <c r="R333" s="14" t="e">
        <f t="shared" si="174"/>
        <v>#DIV/0!</v>
      </c>
    </row>
    <row r="334" spans="1:18" ht="12.75">
      <c r="A334" s="265"/>
      <c r="B334" s="268"/>
      <c r="C334" s="265" t="s">
        <v>372</v>
      </c>
      <c r="D334" s="150">
        <v>3811</v>
      </c>
      <c r="E334" s="151" t="s">
        <v>37</v>
      </c>
      <c r="F334" s="157"/>
      <c r="G334" s="270">
        <v>10000</v>
      </c>
      <c r="H334" s="157"/>
      <c r="I334" s="157">
        <v>10000</v>
      </c>
      <c r="J334" s="157"/>
      <c r="K334" s="157"/>
      <c r="L334" s="157"/>
      <c r="M334" s="157"/>
      <c r="N334" s="156" t="e">
        <f>+G334/F334*100</f>
        <v>#DIV/0!</v>
      </c>
      <c r="O334" s="154">
        <f>+H334/G334*100</f>
        <v>0</v>
      </c>
      <c r="P334" s="154" t="e">
        <f t="shared" si="172"/>
        <v>#DIV/0!</v>
      </c>
      <c r="Q334" s="154">
        <f t="shared" si="173"/>
        <v>0</v>
      </c>
      <c r="R334" s="14" t="e">
        <f t="shared" si="174"/>
        <v>#DIV/0!</v>
      </c>
    </row>
    <row r="335" spans="1:18" ht="12.75">
      <c r="A335" s="351" t="s">
        <v>198</v>
      </c>
      <c r="B335" s="284"/>
      <c r="C335" s="251"/>
      <c r="D335" s="398" t="s">
        <v>390</v>
      </c>
      <c r="E335" s="398"/>
      <c r="F335" s="354">
        <f>SUM(F337)</f>
        <v>8342</v>
      </c>
      <c r="G335" s="354">
        <f>SUM(G337)</f>
        <v>1050000</v>
      </c>
      <c r="H335" s="354">
        <f>SUM(H337)</f>
        <v>1250000</v>
      </c>
      <c r="I335" s="354">
        <f>SUM(I337)</f>
        <v>0</v>
      </c>
      <c r="J335" s="354">
        <v>1558500</v>
      </c>
      <c r="K335" s="354">
        <v>1273050</v>
      </c>
      <c r="L335" s="354">
        <f>SUM(L337)</f>
        <v>0</v>
      </c>
      <c r="M335" s="354">
        <f>SUM(M337)</f>
        <v>0</v>
      </c>
      <c r="N335" s="354">
        <f>+G335/F335*100</f>
        <v>12586.909614001439</v>
      </c>
      <c r="O335" s="355">
        <f>+H335/G335*100</f>
        <v>119.04761904761905</v>
      </c>
      <c r="P335" s="355">
        <f t="shared" si="172"/>
        <v>100</v>
      </c>
      <c r="Q335" s="355" t="e">
        <f t="shared" si="173"/>
        <v>#DIV/0!</v>
      </c>
      <c r="R335" s="101" t="e">
        <f t="shared" si="174"/>
        <v>#DIV/0!</v>
      </c>
    </row>
    <row r="336" spans="1:18" ht="12.75">
      <c r="A336" s="249" t="s">
        <v>91</v>
      </c>
      <c r="B336" s="284"/>
      <c r="C336" s="251" t="s">
        <v>396</v>
      </c>
      <c r="D336" s="196" t="s">
        <v>391</v>
      </c>
      <c r="E336" s="147"/>
      <c r="F336" s="148"/>
      <c r="G336" s="148"/>
      <c r="H336" s="148"/>
      <c r="I336" s="148"/>
      <c r="J336" s="148"/>
      <c r="K336" s="148"/>
      <c r="L336" s="148"/>
      <c r="M336" s="148"/>
      <c r="N336" s="148"/>
      <c r="O336" s="191"/>
      <c r="P336" s="191"/>
      <c r="Q336" s="191"/>
      <c r="R336" s="32"/>
    </row>
    <row r="337" spans="1:18" ht="12.75">
      <c r="A337" s="255" t="s">
        <v>373</v>
      </c>
      <c r="B337" s="277"/>
      <c r="C337" s="257"/>
      <c r="D337" s="279" t="s">
        <v>393</v>
      </c>
      <c r="E337" s="279" t="s">
        <v>394</v>
      </c>
      <c r="F337" s="259">
        <f aca="true" t="shared" si="175" ref="F337:K340">SUM(F338)</f>
        <v>8342</v>
      </c>
      <c r="G337" s="259">
        <f t="shared" si="175"/>
        <v>1050000</v>
      </c>
      <c r="H337" s="259">
        <f>SUM(H338)</f>
        <v>1250000</v>
      </c>
      <c r="I337" s="259">
        <f t="shared" si="175"/>
        <v>0</v>
      </c>
      <c r="J337" s="259" t="e">
        <f>+J338+#REF!+#REF!</f>
        <v>#REF!</v>
      </c>
      <c r="K337" s="259" t="e">
        <f>+K338+#REF!+#REF!</f>
        <v>#REF!</v>
      </c>
      <c r="L337" s="259">
        <f aca="true" t="shared" si="176" ref="L337:M340">SUM(L338)</f>
        <v>0</v>
      </c>
      <c r="M337" s="259">
        <f t="shared" si="176"/>
        <v>0</v>
      </c>
      <c r="N337" s="259">
        <f>+G337/F337*100</f>
        <v>12586.909614001439</v>
      </c>
      <c r="O337" s="280">
        <f>+H337/G337*100</f>
        <v>119.04761904761905</v>
      </c>
      <c r="P337" s="280">
        <f>+I337/H337+100</f>
        <v>100</v>
      </c>
      <c r="Q337" s="280" t="e">
        <f>+L337/I337*100</f>
        <v>#DIV/0!</v>
      </c>
      <c r="R337" s="35" t="e">
        <f>+M337/L337*100</f>
        <v>#DIV/0!</v>
      </c>
    </row>
    <row r="338" spans="1:18" ht="12.75">
      <c r="A338" s="260" t="s">
        <v>374</v>
      </c>
      <c r="B338" s="281"/>
      <c r="C338" s="295" t="s">
        <v>397</v>
      </c>
      <c r="D338" s="296" t="s">
        <v>269</v>
      </c>
      <c r="E338" s="262" t="s">
        <v>392</v>
      </c>
      <c r="F338" s="264">
        <f t="shared" si="175"/>
        <v>8342</v>
      </c>
      <c r="G338" s="264">
        <f t="shared" si="175"/>
        <v>1050000</v>
      </c>
      <c r="H338" s="264">
        <f>SUM(H339)</f>
        <v>1250000</v>
      </c>
      <c r="I338" s="264">
        <f t="shared" si="175"/>
        <v>0</v>
      </c>
      <c r="J338" s="264">
        <v>829500</v>
      </c>
      <c r="K338" s="264">
        <v>854550</v>
      </c>
      <c r="L338" s="264">
        <f t="shared" si="176"/>
        <v>0</v>
      </c>
      <c r="M338" s="264">
        <f t="shared" si="176"/>
        <v>0</v>
      </c>
      <c r="N338" s="264">
        <f>+G338/F338*100</f>
        <v>12586.909614001439</v>
      </c>
      <c r="O338" s="283">
        <f>+H338/G338*100</f>
        <v>119.04761904761905</v>
      </c>
      <c r="P338" s="283">
        <f>+I338/H338+100</f>
        <v>100</v>
      </c>
      <c r="Q338" s="283" t="e">
        <f>+L338/I338*100</f>
        <v>#DIV/0!</v>
      </c>
      <c r="R338" s="33" t="e">
        <f>+M338/L338*100</f>
        <v>#DIV/0!</v>
      </c>
    </row>
    <row r="339" spans="1:18" ht="12.75">
      <c r="A339" s="265"/>
      <c r="B339" s="268" t="s">
        <v>405</v>
      </c>
      <c r="C339" s="265" t="s">
        <v>397</v>
      </c>
      <c r="D339" s="150">
        <v>3</v>
      </c>
      <c r="E339" s="151" t="s">
        <v>3</v>
      </c>
      <c r="F339" s="152">
        <f t="shared" si="175"/>
        <v>8342</v>
      </c>
      <c r="G339" s="152">
        <f t="shared" si="175"/>
        <v>1050000</v>
      </c>
      <c r="H339" s="152">
        <f>SUM(H340)</f>
        <v>1250000</v>
      </c>
      <c r="I339" s="152">
        <f t="shared" si="175"/>
        <v>0</v>
      </c>
      <c r="J339" s="154">
        <v>829500</v>
      </c>
      <c r="K339" s="154">
        <v>854550</v>
      </c>
      <c r="L339" s="152">
        <f t="shared" si="176"/>
        <v>0</v>
      </c>
      <c r="M339" s="152">
        <f t="shared" si="176"/>
        <v>0</v>
      </c>
      <c r="N339" s="156">
        <f>+N340</f>
        <v>12586.909614001439</v>
      </c>
      <c r="O339" s="154">
        <f>+H339/G339*100</f>
        <v>119.04761904761905</v>
      </c>
      <c r="P339" s="154">
        <f>+I339/H339+100</f>
        <v>100</v>
      </c>
      <c r="Q339" s="154" t="e">
        <f>+L339/I339*100</f>
        <v>#DIV/0!</v>
      </c>
      <c r="R339" s="14" t="e">
        <f>+M339/L339*100</f>
        <v>#DIV/0!</v>
      </c>
    </row>
    <row r="340" spans="1:18" ht="12.75">
      <c r="A340" s="265"/>
      <c r="B340" s="268"/>
      <c r="C340" s="265" t="s">
        <v>397</v>
      </c>
      <c r="D340" s="150">
        <v>38</v>
      </c>
      <c r="E340" s="151" t="s">
        <v>34</v>
      </c>
      <c r="F340" s="152">
        <f>SUM(F341)</f>
        <v>8342</v>
      </c>
      <c r="G340" s="152">
        <f t="shared" si="175"/>
        <v>1050000</v>
      </c>
      <c r="H340" s="152">
        <f>SUM(H341)</f>
        <v>1250000</v>
      </c>
      <c r="I340" s="152">
        <f t="shared" si="175"/>
        <v>0</v>
      </c>
      <c r="J340" s="152" t="e">
        <f t="shared" si="175"/>
        <v>#REF!</v>
      </c>
      <c r="K340" s="152" t="e">
        <f t="shared" si="175"/>
        <v>#REF!</v>
      </c>
      <c r="L340" s="152">
        <f t="shared" si="176"/>
        <v>0</v>
      </c>
      <c r="M340" s="152">
        <f t="shared" si="176"/>
        <v>0</v>
      </c>
      <c r="N340" s="156">
        <f>+G340/F340*100</f>
        <v>12586.909614001439</v>
      </c>
      <c r="O340" s="154">
        <f>+H340/G340*100</f>
        <v>119.04761904761905</v>
      </c>
      <c r="P340" s="154">
        <f>+I340/H340+100</f>
        <v>100</v>
      </c>
      <c r="Q340" s="154" t="e">
        <f>+L340/I340*100</f>
        <v>#DIV/0!</v>
      </c>
      <c r="R340" s="14" t="e">
        <f>+M340/L340*100</f>
        <v>#DIV/0!</v>
      </c>
    </row>
    <row r="341" spans="1:18" ht="12.75">
      <c r="A341" s="265"/>
      <c r="B341" s="268"/>
      <c r="C341" s="265" t="s">
        <v>397</v>
      </c>
      <c r="D341" s="150">
        <v>382</v>
      </c>
      <c r="E341" s="151" t="s">
        <v>395</v>
      </c>
      <c r="F341" s="157">
        <v>8342</v>
      </c>
      <c r="G341" s="270">
        <v>1050000</v>
      </c>
      <c r="H341" s="157">
        <v>1250000</v>
      </c>
      <c r="I341" s="193"/>
      <c r="J341" s="157" t="e">
        <f>SUM(#REF!)</f>
        <v>#REF!</v>
      </c>
      <c r="K341" s="157" t="e">
        <f>SUM(#REF!)</f>
        <v>#REF!</v>
      </c>
      <c r="L341" s="157">
        <v>0</v>
      </c>
      <c r="M341" s="157">
        <v>0</v>
      </c>
      <c r="N341" s="156">
        <f>+G341/F341*100</f>
        <v>12586.909614001439</v>
      </c>
      <c r="O341" s="154">
        <f>+H341/G341*100</f>
        <v>119.04761904761905</v>
      </c>
      <c r="P341" s="154">
        <f>+I341/H341+100</f>
        <v>100</v>
      </c>
      <c r="Q341" s="154" t="e">
        <f>+L341/I341*100</f>
        <v>#DIV/0!</v>
      </c>
      <c r="R341" s="14" t="e">
        <f>+M341/L341*100</f>
        <v>#DIV/0!</v>
      </c>
    </row>
    <row r="342" spans="3:18" ht="12.75">
      <c r="C342" s="42"/>
      <c r="D342" s="15"/>
      <c r="E342" s="15"/>
      <c r="F342" s="16"/>
      <c r="G342" s="54"/>
      <c r="H342" s="15"/>
      <c r="I342" s="54"/>
      <c r="J342" s="15"/>
      <c r="K342" s="15"/>
      <c r="L342" s="15"/>
      <c r="M342" s="15"/>
      <c r="N342" s="19"/>
      <c r="O342" s="15"/>
      <c r="P342" s="14"/>
      <c r="Q342" s="15"/>
      <c r="R342" s="14"/>
    </row>
    <row r="343" spans="6:18" ht="13.5">
      <c r="F343" s="382" t="s">
        <v>41</v>
      </c>
      <c r="G343" s="379" t="s">
        <v>134</v>
      </c>
      <c r="H343" s="383" t="s">
        <v>106</v>
      </c>
      <c r="I343" s="379" t="s">
        <v>134</v>
      </c>
      <c r="J343" s="384" t="s">
        <v>106</v>
      </c>
      <c r="K343" s="385" t="s">
        <v>42</v>
      </c>
      <c r="L343" s="383" t="s">
        <v>106</v>
      </c>
      <c r="M343" s="383" t="s">
        <v>106</v>
      </c>
      <c r="N343" s="19"/>
      <c r="O343" s="15"/>
      <c r="P343" s="14"/>
      <c r="Q343" s="15"/>
      <c r="R343" s="14"/>
    </row>
    <row r="344" spans="6:18" ht="13.5">
      <c r="F344" s="386" t="s">
        <v>135</v>
      </c>
      <c r="G344" s="380" t="s">
        <v>334</v>
      </c>
      <c r="H344" s="387" t="s">
        <v>383</v>
      </c>
      <c r="I344" s="380" t="s">
        <v>383</v>
      </c>
      <c r="J344" s="388" t="s">
        <v>107</v>
      </c>
      <c r="K344" s="389" t="s">
        <v>107</v>
      </c>
      <c r="L344" s="390" t="s">
        <v>386</v>
      </c>
      <c r="M344" s="390" t="s">
        <v>407</v>
      </c>
      <c r="N344" s="19"/>
      <c r="O344" s="15"/>
      <c r="P344" s="14"/>
      <c r="Q344" s="15"/>
      <c r="R344" s="14"/>
    </row>
    <row r="345" spans="3:18" ht="12.75">
      <c r="C345" s="45" t="s">
        <v>108</v>
      </c>
      <c r="D345" s="45"/>
      <c r="E345" s="45" t="s">
        <v>109</v>
      </c>
      <c r="F345" s="129">
        <f>SUM(F19,F25,F37,F45,F63,F69,F75,F79,)</f>
        <v>1218722</v>
      </c>
      <c r="G345" s="46">
        <f>SUM(G19,G25,G37,G45,G63,G69,G75,G79,)</f>
        <v>1520500</v>
      </c>
      <c r="H345" s="46">
        <f>SUM(H19,H25,H37,H45,H63,H69,H75,H79,)</f>
        <v>1570500</v>
      </c>
      <c r="I345" s="46">
        <f>SUM(I19,I25,I37,I45,I63,I69,I75,I79,)</f>
        <v>1430500</v>
      </c>
      <c r="J345" s="46" t="e">
        <f>SUM(J19,J25,J37,J45,J63,J69,J75,J79,J85)</f>
        <v>#REF!</v>
      </c>
      <c r="K345" s="46" t="e">
        <f>SUM(K19,K25,K37,K45,K63,K69,K75,K79,K85)</f>
        <v>#REF!</v>
      </c>
      <c r="L345" s="46">
        <f>SUM(L19,L25,L37,L45,L63,L69,L75,L79,)</f>
        <v>1667400</v>
      </c>
      <c r="M345" s="46">
        <f>SUM(M19,M25,M37,M45,M63,M69,M75,M79,)</f>
        <v>1544400</v>
      </c>
      <c r="N345" s="19"/>
      <c r="O345" s="15"/>
      <c r="P345" s="14"/>
      <c r="Q345" s="15"/>
      <c r="R345" s="14"/>
    </row>
    <row r="346" spans="3:18" ht="13.5">
      <c r="C346" s="45" t="s">
        <v>108</v>
      </c>
      <c r="D346" s="45"/>
      <c r="E346" s="45" t="s">
        <v>110</v>
      </c>
      <c r="F346" s="129"/>
      <c r="G346" s="46"/>
      <c r="H346" s="46"/>
      <c r="I346" s="46"/>
      <c r="J346" s="46"/>
      <c r="K346" s="47"/>
      <c r="L346" s="46"/>
      <c r="M346" s="46"/>
      <c r="N346" s="19"/>
      <c r="O346" s="15"/>
      <c r="P346" s="14"/>
      <c r="Q346" s="15"/>
      <c r="R346" s="14"/>
    </row>
    <row r="347" spans="3:18" ht="12.75">
      <c r="C347" s="45" t="s">
        <v>108</v>
      </c>
      <c r="D347" s="45"/>
      <c r="E347" s="45" t="s">
        <v>111</v>
      </c>
      <c r="F347" s="129">
        <f aca="true" t="shared" si="177" ref="F347:M347">SUM(F92,F98,F102)</f>
        <v>104597</v>
      </c>
      <c r="G347" s="46">
        <f>SUM(G92,G98,G102)</f>
        <v>130000</v>
      </c>
      <c r="H347" s="46">
        <f>SUM(H92,H98,H102)</f>
        <v>120000</v>
      </c>
      <c r="I347" s="46">
        <f t="shared" si="177"/>
        <v>130000</v>
      </c>
      <c r="J347" s="46">
        <f t="shared" si="177"/>
        <v>418000</v>
      </c>
      <c r="K347" s="46">
        <f t="shared" si="177"/>
        <v>477000</v>
      </c>
      <c r="L347" s="46">
        <f>SUM(L92,L98,L102)</f>
        <v>150000</v>
      </c>
      <c r="M347" s="46">
        <f t="shared" si="177"/>
        <v>150000</v>
      </c>
      <c r="N347" s="19"/>
      <c r="O347" s="15"/>
      <c r="P347" s="14"/>
      <c r="Q347" s="15"/>
      <c r="R347" s="14"/>
    </row>
    <row r="348" spans="3:18" ht="12.75">
      <c r="C348" s="45" t="s">
        <v>108</v>
      </c>
      <c r="D348" s="45"/>
      <c r="E348" s="45" t="s">
        <v>112</v>
      </c>
      <c r="F348" s="129">
        <f aca="true" t="shared" si="178" ref="F348:M348">SUM(F85,F109,F117,F122,F126,F134,F143,F187,F197,F207,)</f>
        <v>351671</v>
      </c>
      <c r="G348" s="46">
        <f t="shared" si="178"/>
        <v>481000</v>
      </c>
      <c r="H348" s="46">
        <f t="shared" si="178"/>
        <v>440500</v>
      </c>
      <c r="I348" s="46">
        <f t="shared" si="178"/>
        <v>489000</v>
      </c>
      <c r="J348" s="46" t="e">
        <f t="shared" si="178"/>
        <v>#REF!</v>
      </c>
      <c r="K348" s="46" t="e">
        <f t="shared" si="178"/>
        <v>#REF!</v>
      </c>
      <c r="L348" s="46">
        <f t="shared" si="178"/>
        <v>595500</v>
      </c>
      <c r="M348" s="46">
        <f t="shared" si="178"/>
        <v>605500</v>
      </c>
      <c r="N348" s="19"/>
      <c r="O348" s="15"/>
      <c r="P348" s="14"/>
      <c r="Q348" s="15"/>
      <c r="R348" s="14"/>
    </row>
    <row r="349" spans="3:18" ht="12.75">
      <c r="C349" s="45" t="s">
        <v>108</v>
      </c>
      <c r="D349" s="45"/>
      <c r="E349" s="45" t="s">
        <v>113</v>
      </c>
      <c r="F349" s="129">
        <f aca="true" t="shared" si="179" ref="F349:M349">SUM(F152,F174,F240,F245,F251)</f>
        <v>283741</v>
      </c>
      <c r="G349" s="46">
        <f>SUM(G152,G174,G240,G245,G251)</f>
        <v>597000</v>
      </c>
      <c r="H349" s="46">
        <f>SUM(H152,H174,H240,H245,H251)</f>
        <v>724500</v>
      </c>
      <c r="I349" s="46">
        <f t="shared" si="179"/>
        <v>1602000</v>
      </c>
      <c r="J349" s="46">
        <f t="shared" si="179"/>
        <v>305500</v>
      </c>
      <c r="K349" s="46">
        <f t="shared" si="179"/>
        <v>297000</v>
      </c>
      <c r="L349" s="46">
        <f>SUM(L152,L174,L240,L245,L251)</f>
        <v>1228500</v>
      </c>
      <c r="M349" s="46">
        <f t="shared" si="179"/>
        <v>1453500</v>
      </c>
      <c r="N349" s="19"/>
      <c r="O349" s="15"/>
      <c r="P349" s="14"/>
      <c r="Q349" s="15"/>
      <c r="R349" s="14"/>
    </row>
    <row r="350" spans="3:18" ht="12.75">
      <c r="C350" s="45" t="s">
        <v>108</v>
      </c>
      <c r="D350" s="45"/>
      <c r="E350" s="45" t="s">
        <v>114</v>
      </c>
      <c r="F350" s="46">
        <f aca="true" t="shared" si="180" ref="F350:M350">SUM(F166,F178,F203,F215,F220,F231,F338)</f>
        <v>553465</v>
      </c>
      <c r="G350" s="46">
        <f t="shared" si="180"/>
        <v>1863000</v>
      </c>
      <c r="H350" s="46">
        <f t="shared" si="180"/>
        <v>2114000</v>
      </c>
      <c r="I350" s="46">
        <f t="shared" si="180"/>
        <v>1113000</v>
      </c>
      <c r="J350" s="46" t="e">
        <f t="shared" si="180"/>
        <v>#REF!</v>
      </c>
      <c r="K350" s="46" t="e">
        <f t="shared" si="180"/>
        <v>#REF!</v>
      </c>
      <c r="L350" s="46">
        <f t="shared" si="180"/>
        <v>1345500</v>
      </c>
      <c r="M350" s="46">
        <f t="shared" si="180"/>
        <v>1243500</v>
      </c>
      <c r="N350" s="19"/>
      <c r="O350" s="15"/>
      <c r="P350" s="14"/>
      <c r="Q350" s="15"/>
      <c r="R350" s="14"/>
    </row>
    <row r="351" spans="3:18" ht="12.75">
      <c r="C351" s="45" t="s">
        <v>108</v>
      </c>
      <c r="D351" s="45"/>
      <c r="E351" s="45" t="s">
        <v>115</v>
      </c>
      <c r="F351" s="46">
        <f>SUM(F328)</f>
        <v>0</v>
      </c>
      <c r="G351" s="46">
        <f>SUM(G328)</f>
        <v>10000</v>
      </c>
      <c r="H351" s="46">
        <f aca="true" t="shared" si="181" ref="H351:M351">SUM(H328)</f>
        <v>0</v>
      </c>
      <c r="I351" s="46">
        <f t="shared" si="181"/>
        <v>10000</v>
      </c>
      <c r="J351" s="46">
        <f t="shared" si="181"/>
        <v>1558500</v>
      </c>
      <c r="K351" s="46">
        <f t="shared" si="181"/>
        <v>1273050</v>
      </c>
      <c r="L351" s="46">
        <f t="shared" si="181"/>
        <v>0</v>
      </c>
      <c r="M351" s="46">
        <f t="shared" si="181"/>
        <v>0</v>
      </c>
      <c r="N351" s="19"/>
      <c r="O351" s="15"/>
      <c r="P351" s="14"/>
      <c r="Q351" s="15"/>
      <c r="R351" s="14"/>
    </row>
    <row r="352" spans="3:18" ht="12.75">
      <c r="C352" s="45" t="s">
        <v>108</v>
      </c>
      <c r="D352" s="45"/>
      <c r="E352" s="45" t="s">
        <v>116</v>
      </c>
      <c r="F352" s="129">
        <f aca="true" t="shared" si="182" ref="F352:M352">SUM(F280,F284,F291,F298)</f>
        <v>160496</v>
      </c>
      <c r="G352" s="129">
        <f t="shared" si="182"/>
        <v>175000</v>
      </c>
      <c r="H352" s="129">
        <f t="shared" si="182"/>
        <v>125000</v>
      </c>
      <c r="I352" s="129">
        <f t="shared" si="182"/>
        <v>215000</v>
      </c>
      <c r="J352" s="129">
        <f t="shared" si="182"/>
        <v>968500</v>
      </c>
      <c r="K352" s="129">
        <f t="shared" si="182"/>
        <v>1052550</v>
      </c>
      <c r="L352" s="129">
        <f t="shared" si="182"/>
        <v>125000</v>
      </c>
      <c r="M352" s="129">
        <f t="shared" si="182"/>
        <v>125000</v>
      </c>
      <c r="N352" s="15"/>
      <c r="O352" s="15"/>
      <c r="P352" s="15"/>
      <c r="Q352" s="15"/>
      <c r="R352" s="15"/>
    </row>
    <row r="353" spans="3:18" ht="12.75">
      <c r="C353" s="45" t="s">
        <v>108</v>
      </c>
      <c r="D353" s="45"/>
      <c r="E353" s="45" t="s">
        <v>117</v>
      </c>
      <c r="F353" s="129">
        <f aca="true" t="shared" si="183" ref="F353:M353">SUM(F263,F271)</f>
        <v>34183</v>
      </c>
      <c r="G353" s="46">
        <f>SUM(G263,G271)</f>
        <v>30000</v>
      </c>
      <c r="H353" s="46">
        <f>SUM(H263,H271)</f>
        <v>15000</v>
      </c>
      <c r="I353" s="46">
        <f t="shared" si="183"/>
        <v>35000</v>
      </c>
      <c r="J353" s="46">
        <f t="shared" si="183"/>
        <v>4063700</v>
      </c>
      <c r="K353" s="46">
        <f t="shared" si="183"/>
        <v>3398400</v>
      </c>
      <c r="L353" s="46">
        <f>SUM(L263,L271)</f>
        <v>15000</v>
      </c>
      <c r="M353" s="46">
        <f t="shared" si="183"/>
        <v>15000</v>
      </c>
      <c r="N353" s="15"/>
      <c r="O353" s="15"/>
      <c r="P353" s="15"/>
      <c r="Q353" s="15"/>
      <c r="R353" s="15"/>
    </row>
    <row r="354" spans="3:18" ht="12.75">
      <c r="C354" s="45" t="s">
        <v>108</v>
      </c>
      <c r="D354" s="45"/>
      <c r="E354" s="45" t="s">
        <v>118</v>
      </c>
      <c r="F354" s="129">
        <f aca="true" t="shared" si="184" ref="F354:M354">SUM(F305,F312,F316,F320,F324)</f>
        <v>195645</v>
      </c>
      <c r="G354" s="46">
        <f>SUM(G305,G312,G316,G320,G324)</f>
        <v>156000</v>
      </c>
      <c r="H354" s="46">
        <f>SUM(H305,H312,H316,H320,H324)</f>
        <v>96000</v>
      </c>
      <c r="I354" s="46">
        <f t="shared" si="184"/>
        <v>240000</v>
      </c>
      <c r="J354" s="46" t="e">
        <f t="shared" si="184"/>
        <v>#REF!</v>
      </c>
      <c r="K354" s="46" t="e">
        <f t="shared" si="184"/>
        <v>#REF!</v>
      </c>
      <c r="L354" s="46">
        <f>SUM(L305,L312,L316,L320,L324)</f>
        <v>96000</v>
      </c>
      <c r="M354" s="46">
        <f t="shared" si="184"/>
        <v>96000</v>
      </c>
      <c r="N354" s="15"/>
      <c r="O354" s="15"/>
      <c r="P354" s="15"/>
      <c r="Q354" s="15"/>
      <c r="R354" s="15"/>
    </row>
    <row r="355" spans="3:18" ht="12.75">
      <c r="C355" s="44"/>
      <c r="D355" s="44"/>
      <c r="E355" s="62" t="s">
        <v>188</v>
      </c>
      <c r="F355" s="130">
        <f aca="true" t="shared" si="185" ref="F355:M355">SUM(F345:F354)</f>
        <v>2902520</v>
      </c>
      <c r="G355" s="381">
        <f t="shared" si="185"/>
        <v>4962500</v>
      </c>
      <c r="H355" s="61">
        <f t="shared" si="185"/>
        <v>5205500</v>
      </c>
      <c r="I355" s="381">
        <f t="shared" si="185"/>
        <v>5264500</v>
      </c>
      <c r="J355" s="61" t="e">
        <f t="shared" si="185"/>
        <v>#REF!</v>
      </c>
      <c r="K355" s="61" t="e">
        <f t="shared" si="185"/>
        <v>#REF!</v>
      </c>
      <c r="L355" s="61">
        <f t="shared" si="185"/>
        <v>5222900</v>
      </c>
      <c r="M355" s="61">
        <f t="shared" si="185"/>
        <v>5232900</v>
      </c>
      <c r="N355" s="15"/>
      <c r="O355" s="15"/>
      <c r="P355" s="15"/>
      <c r="Q355" s="15"/>
      <c r="R355" s="15"/>
    </row>
    <row r="356" spans="3:18" ht="12.75">
      <c r="C356" s="44"/>
      <c r="D356" s="44"/>
      <c r="E356" s="17"/>
      <c r="F356" s="55"/>
      <c r="G356" s="55"/>
      <c r="H356" s="55"/>
      <c r="I356" s="23"/>
      <c r="J356" s="55"/>
      <c r="K356" s="55"/>
      <c r="L356" s="55"/>
      <c r="M356" s="55"/>
      <c r="N356" s="15"/>
      <c r="O356" s="15"/>
      <c r="P356" s="15"/>
      <c r="Q356" s="15"/>
      <c r="R356" s="15"/>
    </row>
    <row r="357" spans="3:18" ht="13.5">
      <c r="C357" s="44"/>
      <c r="D357" s="44"/>
      <c r="E357" s="44"/>
      <c r="F357" s="48"/>
      <c r="G357" s="48"/>
      <c r="H357" s="48"/>
      <c r="I357" s="56"/>
      <c r="J357" s="49"/>
      <c r="K357" s="50"/>
      <c r="L357" s="49"/>
      <c r="M357" s="49"/>
      <c r="N357" s="15"/>
      <c r="O357" s="15"/>
      <c r="P357" s="15"/>
      <c r="Q357" s="15"/>
      <c r="R357" s="15"/>
    </row>
    <row r="358" spans="3:18" ht="13.5">
      <c r="C358" s="44"/>
      <c r="D358" s="44"/>
      <c r="E358" s="44"/>
      <c r="F358" s="55" t="s">
        <v>200</v>
      </c>
      <c r="G358" s="48"/>
      <c r="H358" s="48"/>
      <c r="I358" s="56"/>
      <c r="J358" s="49"/>
      <c r="K358" s="50"/>
      <c r="L358" s="49"/>
      <c r="M358" s="49"/>
      <c r="N358" s="15"/>
      <c r="O358" s="15"/>
      <c r="P358" s="15"/>
      <c r="Q358" s="15"/>
      <c r="R358" s="15"/>
    </row>
    <row r="359" spans="3:18" ht="13.5">
      <c r="C359" s="44"/>
      <c r="D359" s="44"/>
      <c r="E359" s="44"/>
      <c r="F359" s="55"/>
      <c r="G359" s="48"/>
      <c r="H359" s="48"/>
      <c r="I359" s="56"/>
      <c r="J359" s="49"/>
      <c r="K359" s="50"/>
      <c r="L359" s="49"/>
      <c r="M359" s="49"/>
      <c r="N359" s="15"/>
      <c r="O359" s="15"/>
      <c r="P359" s="15"/>
      <c r="Q359" s="15"/>
      <c r="R359" s="15"/>
    </row>
    <row r="360" spans="3:18" ht="13.5">
      <c r="C360" s="44"/>
      <c r="D360" s="44"/>
      <c r="E360" s="44"/>
      <c r="F360" s="48"/>
      <c r="G360" s="48"/>
      <c r="H360" s="48"/>
      <c r="I360" s="56"/>
      <c r="J360" s="49"/>
      <c r="K360" s="50"/>
      <c r="L360" s="49"/>
      <c r="M360" s="49"/>
      <c r="N360" s="15"/>
      <c r="O360" s="15"/>
      <c r="P360" s="15"/>
      <c r="Q360" s="15"/>
      <c r="R360" s="15"/>
    </row>
    <row r="361" spans="3:18" ht="13.5">
      <c r="C361" s="15" t="s">
        <v>413</v>
      </c>
      <c r="D361" s="44"/>
      <c r="E361" s="44"/>
      <c r="F361" s="48"/>
      <c r="G361" s="48"/>
      <c r="H361" s="48"/>
      <c r="I361" s="56"/>
      <c r="J361" s="49"/>
      <c r="K361" s="50"/>
      <c r="L361" s="49"/>
      <c r="M361" s="49"/>
      <c r="N361" s="15"/>
      <c r="O361" s="15"/>
      <c r="P361" s="15"/>
      <c r="Q361" s="15"/>
      <c r="R361" s="15"/>
    </row>
    <row r="362" spans="3:18" ht="13.5">
      <c r="C362" s="44"/>
      <c r="D362" s="44"/>
      <c r="E362" s="44"/>
      <c r="F362" s="48"/>
      <c r="G362" s="48"/>
      <c r="H362" s="48"/>
      <c r="I362" s="56"/>
      <c r="J362" s="49"/>
      <c r="K362" s="50"/>
      <c r="L362" s="49"/>
      <c r="M362" s="49"/>
      <c r="N362" s="15"/>
      <c r="O362" s="15"/>
      <c r="P362" s="15"/>
      <c r="Q362" s="15"/>
      <c r="R362" s="15"/>
    </row>
    <row r="363" spans="3:18" ht="12.75">
      <c r="C363" s="15"/>
      <c r="D363" s="15"/>
      <c r="E363" s="15"/>
      <c r="F363" s="15"/>
      <c r="G363" s="15"/>
      <c r="H363" s="15"/>
      <c r="I363" s="54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3:18" ht="12.75">
      <c r="C364" s="15"/>
      <c r="D364" s="15"/>
      <c r="E364" s="15"/>
      <c r="F364" s="15"/>
      <c r="G364" s="15"/>
      <c r="H364" s="15" t="s">
        <v>39</v>
      </c>
      <c r="I364" s="54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3:18" ht="12.75">
      <c r="C365" s="15"/>
      <c r="D365" s="15"/>
      <c r="E365" s="15"/>
      <c r="F365" s="15"/>
      <c r="G365" s="15"/>
      <c r="H365" s="40"/>
      <c r="I365" s="57" t="s">
        <v>347</v>
      </c>
      <c r="J365" s="15"/>
      <c r="K365" s="15"/>
      <c r="L365" s="15"/>
      <c r="M365" s="15"/>
      <c r="N365" s="15"/>
      <c r="O365" s="15"/>
      <c r="P365" s="15"/>
      <c r="Q365" s="15"/>
      <c r="R365" s="15"/>
    </row>
    <row r="366" ht="12.75">
      <c r="I366" s="58"/>
    </row>
    <row r="367" ht="12.75">
      <c r="I367" s="58"/>
    </row>
    <row r="368" ht="12.75">
      <c r="I368" s="58"/>
    </row>
    <row r="369" ht="12.75">
      <c r="I369" s="58"/>
    </row>
    <row r="370" ht="12.75">
      <c r="I370" s="58"/>
    </row>
    <row r="371" ht="12.75">
      <c r="I371" s="58"/>
    </row>
    <row r="372" ht="12.75">
      <c r="I372" s="58"/>
    </row>
    <row r="373" ht="12.75">
      <c r="I373" s="58"/>
    </row>
    <row r="374" ht="12.75">
      <c r="I374" s="58"/>
    </row>
    <row r="375" ht="12.75">
      <c r="I375" s="58"/>
    </row>
    <row r="376" ht="12.75">
      <c r="I376" s="58"/>
    </row>
    <row r="377" ht="12.75">
      <c r="I377" s="58"/>
    </row>
    <row r="378" ht="12.75">
      <c r="I378" s="58"/>
    </row>
    <row r="379" ht="12.75">
      <c r="I379" s="58"/>
    </row>
    <row r="380" ht="12.75">
      <c r="I380" s="58"/>
    </row>
    <row r="381" ht="12.75">
      <c r="I381" s="58"/>
    </row>
    <row r="382" ht="12.75">
      <c r="I382" s="58"/>
    </row>
    <row r="383" ht="12.75">
      <c r="I383" s="58"/>
    </row>
    <row r="384" ht="12.75">
      <c r="I384" s="58"/>
    </row>
    <row r="385" ht="12.75">
      <c r="I385" s="58"/>
    </row>
    <row r="386" ht="12.75">
      <c r="I386" s="58"/>
    </row>
    <row r="387" ht="12.75">
      <c r="I387" s="58"/>
    </row>
    <row r="388" ht="12.75">
      <c r="I388" s="58"/>
    </row>
    <row r="389" ht="12.75">
      <c r="I389" s="58"/>
    </row>
    <row r="390" ht="12.75">
      <c r="I390" s="58"/>
    </row>
    <row r="391" ht="12.75">
      <c r="I391" s="58"/>
    </row>
    <row r="392" ht="12.75">
      <c r="I392" s="58"/>
    </row>
    <row r="393" ht="12.75">
      <c r="I393" s="58"/>
    </row>
    <row r="394" ht="12.75">
      <c r="I394" s="58"/>
    </row>
    <row r="395" ht="12.75">
      <c r="I395" s="58"/>
    </row>
    <row r="396" ht="12.75">
      <c r="I396" s="58"/>
    </row>
    <row r="397" ht="12.75">
      <c r="I397" s="58"/>
    </row>
    <row r="398" ht="12.75">
      <c r="I398" s="58"/>
    </row>
    <row r="399" ht="12.75">
      <c r="I399" s="58"/>
    </row>
    <row r="400" ht="12.75">
      <c r="I400" s="58"/>
    </row>
    <row r="401" ht="12.75">
      <c r="I401" s="58"/>
    </row>
    <row r="402" ht="12.75">
      <c r="I402" s="58"/>
    </row>
    <row r="403" ht="12.75">
      <c r="I403" s="58"/>
    </row>
    <row r="404" ht="12.75">
      <c r="I404" s="58"/>
    </row>
    <row r="405" ht="12.75">
      <c r="I405" s="58"/>
    </row>
    <row r="406" ht="12.75">
      <c r="I406" s="58"/>
    </row>
    <row r="407" ht="12.75">
      <c r="I407" s="58"/>
    </row>
    <row r="408" ht="12.75">
      <c r="I408" s="58"/>
    </row>
    <row r="409" ht="12.75">
      <c r="I409" s="58"/>
    </row>
  </sheetData>
  <sheetProtection/>
  <autoFilter ref="D1:D409"/>
  <mergeCells count="7">
    <mergeCell ref="D18:E18"/>
    <mergeCell ref="E251:E252"/>
    <mergeCell ref="E261:E262"/>
    <mergeCell ref="D335:E335"/>
    <mergeCell ref="D328:E328"/>
    <mergeCell ref="D277:E277"/>
    <mergeCell ref="D295:E295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scale="92" r:id="rId1"/>
  <headerFooter alignWithMargins="0">
    <oddFooter>&amp;R&amp;P</oddFooter>
  </headerFooter>
  <ignoredErrors>
    <ignoredError sqref="F306" formula="1"/>
    <ignoredError sqref="R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7"/>
  <sheetViews>
    <sheetView tabSelected="1" zoomScalePageLayoutView="0" workbookViewId="0" topLeftCell="A49">
      <selection activeCell="B135" sqref="B135"/>
    </sheetView>
  </sheetViews>
  <sheetFormatPr defaultColWidth="9.140625" defaultRowHeight="12.75"/>
  <cols>
    <col min="1" max="1" width="6.7109375" style="15" customWidth="1"/>
    <col min="2" max="2" width="30.7109375" style="15" customWidth="1"/>
    <col min="3" max="5" width="12.7109375" style="16" customWidth="1"/>
    <col min="6" max="6" width="12.7109375" style="114" customWidth="1"/>
    <col min="7" max="8" width="15.7109375" style="16" hidden="1" customWidth="1"/>
    <col min="9" max="9" width="12.7109375" style="65" customWidth="1"/>
    <col min="10" max="10" width="12.7109375" style="16" customWidth="1"/>
    <col min="11" max="15" width="5.7109375" style="16" customWidth="1"/>
    <col min="16" max="16" width="8.8515625" style="0" customWidth="1"/>
    <col min="17" max="21" width="9.140625" style="15" customWidth="1"/>
    <col min="22" max="24" width="9.8515625" style="15" bestFit="1" customWidth="1"/>
    <col min="25" max="16384" width="9.140625" style="15" customWidth="1"/>
  </cols>
  <sheetData>
    <row r="1" spans="2:15" s="17" customFormat="1" ht="9.75">
      <c r="B1" s="17" t="s">
        <v>345</v>
      </c>
      <c r="D1" s="55"/>
      <c r="E1" s="55"/>
      <c r="F1" s="102"/>
      <c r="G1" s="55"/>
      <c r="H1" s="55"/>
      <c r="I1" s="64"/>
      <c r="J1" s="55"/>
      <c r="K1" s="55"/>
      <c r="L1" s="55"/>
      <c r="M1" s="55"/>
      <c r="N1" s="55"/>
      <c r="O1" s="55"/>
    </row>
    <row r="2" ht="12.75">
      <c r="F2" s="103"/>
    </row>
    <row r="3" spans="2:6" ht="15">
      <c r="B3" s="41" t="s">
        <v>409</v>
      </c>
      <c r="F3" s="103"/>
    </row>
    <row r="4" spans="2:6" ht="15">
      <c r="B4" s="41"/>
      <c r="F4" s="103"/>
    </row>
    <row r="5" spans="2:6" ht="15">
      <c r="B5" s="41"/>
      <c r="F5" s="103"/>
    </row>
    <row r="6" ht="12.75">
      <c r="F6" s="103"/>
    </row>
    <row r="7" spans="2:15" s="17" customFormat="1" ht="15">
      <c r="B7" s="41" t="s">
        <v>211</v>
      </c>
      <c r="D7" s="55"/>
      <c r="E7" s="55"/>
      <c r="F7" s="102"/>
      <c r="G7" s="55"/>
      <c r="H7" s="55"/>
      <c r="I7" s="64"/>
      <c r="J7" s="55"/>
      <c r="K7" s="55"/>
      <c r="L7" s="55"/>
      <c r="M7" s="55"/>
      <c r="N7" s="55"/>
      <c r="O7" s="55"/>
    </row>
    <row r="8" spans="2:15" s="17" customFormat="1" ht="15">
      <c r="B8" s="41"/>
      <c r="D8" s="55"/>
      <c r="E8" s="55"/>
      <c r="F8" s="102"/>
      <c r="G8" s="55"/>
      <c r="H8" s="55"/>
      <c r="I8" s="64"/>
      <c r="J8" s="55"/>
      <c r="K8" s="55"/>
      <c r="L8" s="55"/>
      <c r="M8" s="55"/>
      <c r="N8" s="55"/>
      <c r="O8" s="55"/>
    </row>
    <row r="9" spans="2:15" s="17" customFormat="1" ht="15">
      <c r="B9" s="41"/>
      <c r="D9" s="55"/>
      <c r="E9" s="55"/>
      <c r="F9" s="102"/>
      <c r="G9" s="55"/>
      <c r="H9" s="55"/>
      <c r="I9" s="64"/>
      <c r="J9" s="55"/>
      <c r="K9" s="55"/>
      <c r="L9" s="55"/>
      <c r="M9" s="55"/>
      <c r="N9" s="55"/>
      <c r="O9" s="55"/>
    </row>
    <row r="10" ht="12.75">
      <c r="F10" s="103"/>
    </row>
    <row r="11" spans="1:15" ht="12.75">
      <c r="A11" s="66"/>
      <c r="B11" s="25"/>
      <c r="C11" s="136">
        <v>1</v>
      </c>
      <c r="D11" s="136">
        <v>2</v>
      </c>
      <c r="E11" s="136">
        <v>3</v>
      </c>
      <c r="F11" s="222">
        <v>4</v>
      </c>
      <c r="G11" s="68" t="s">
        <v>1</v>
      </c>
      <c r="H11" s="68" t="s">
        <v>2</v>
      </c>
      <c r="I11" s="136">
        <v>5</v>
      </c>
      <c r="J11" s="136">
        <v>6</v>
      </c>
      <c r="K11" s="67"/>
      <c r="L11" s="67"/>
      <c r="M11" s="67"/>
      <c r="N11" s="67"/>
      <c r="O11" s="67"/>
    </row>
    <row r="12" spans="1:15" ht="12.75">
      <c r="A12" s="25"/>
      <c r="B12" s="25"/>
      <c r="C12" s="69" t="s">
        <v>212</v>
      </c>
      <c r="D12" s="69" t="s">
        <v>42</v>
      </c>
      <c r="E12" s="69" t="s">
        <v>40</v>
      </c>
      <c r="F12" s="104" t="s">
        <v>42</v>
      </c>
      <c r="G12" s="70">
        <v>2006</v>
      </c>
      <c r="H12" s="70">
        <v>2007</v>
      </c>
      <c r="I12" s="223" t="s">
        <v>106</v>
      </c>
      <c r="J12" s="223" t="s">
        <v>106</v>
      </c>
      <c r="K12" s="69" t="s">
        <v>213</v>
      </c>
      <c r="L12" s="69" t="s">
        <v>213</v>
      </c>
      <c r="M12" s="69" t="s">
        <v>214</v>
      </c>
      <c r="N12" s="69" t="s">
        <v>214</v>
      </c>
      <c r="O12" s="69" t="s">
        <v>214</v>
      </c>
    </row>
    <row r="13" spans="1:15" ht="12.75">
      <c r="A13" s="25"/>
      <c r="B13" s="25"/>
      <c r="C13" s="69" t="s">
        <v>135</v>
      </c>
      <c r="D13" s="69" t="s">
        <v>334</v>
      </c>
      <c r="E13" s="69" t="s">
        <v>383</v>
      </c>
      <c r="F13" s="105" t="s">
        <v>383</v>
      </c>
      <c r="G13" s="70"/>
      <c r="H13" s="70"/>
      <c r="I13" s="69" t="s">
        <v>386</v>
      </c>
      <c r="J13" s="69" t="s">
        <v>407</v>
      </c>
      <c r="K13" s="67" t="s">
        <v>21</v>
      </c>
      <c r="L13" s="67" t="s">
        <v>22</v>
      </c>
      <c r="M13" s="67" t="s">
        <v>23</v>
      </c>
      <c r="N13" s="67" t="s">
        <v>51</v>
      </c>
      <c r="O13" s="67" t="s">
        <v>52</v>
      </c>
    </row>
    <row r="14" spans="1:15" ht="12.75">
      <c r="A14" s="26" t="s">
        <v>215</v>
      </c>
      <c r="B14" s="26"/>
      <c r="C14" s="13"/>
      <c r="D14" s="13"/>
      <c r="E14" s="13"/>
      <c r="F14" s="106"/>
      <c r="G14" s="13"/>
      <c r="H14" s="13"/>
      <c r="I14" s="71"/>
      <c r="J14" s="13"/>
      <c r="K14" s="13"/>
      <c r="L14" s="13"/>
      <c r="M14" s="13"/>
      <c r="N14" s="13"/>
      <c r="O14" s="13"/>
    </row>
    <row r="15" spans="1:15" ht="12.75">
      <c r="A15" s="27">
        <v>6</v>
      </c>
      <c r="B15" s="28" t="s">
        <v>216</v>
      </c>
      <c r="C15" s="30">
        <f>SUM(C40)</f>
        <v>2881228</v>
      </c>
      <c r="D15" s="30">
        <f>SUM(D40)</f>
        <v>4862500</v>
      </c>
      <c r="E15" s="30">
        <f>SUM(E40)</f>
        <v>5047500</v>
      </c>
      <c r="F15" s="107">
        <f>SUM(F40)</f>
        <v>5164500</v>
      </c>
      <c r="G15" s="14">
        <f>+G40</f>
        <v>39174700</v>
      </c>
      <c r="H15" s="14">
        <f>+H40</f>
        <v>35918100</v>
      </c>
      <c r="I15" s="72">
        <f>SUM(I40)</f>
        <v>5064900</v>
      </c>
      <c r="J15" s="14">
        <f>SUM(J40)</f>
        <v>5074900</v>
      </c>
      <c r="K15" s="14">
        <f aca="true" t="shared" si="0" ref="K15:M18">+D15/C15*100</f>
        <v>168.76484610034333</v>
      </c>
      <c r="L15" s="14">
        <f t="shared" si="0"/>
        <v>103.80462724935732</v>
      </c>
      <c r="M15" s="14">
        <f t="shared" si="0"/>
        <v>102.31797919762258</v>
      </c>
      <c r="N15" s="14">
        <f>+I15/F15*100</f>
        <v>98.0714493174557</v>
      </c>
      <c r="O15" s="14">
        <f>+J15/I15*100</f>
        <v>100.19743726430927</v>
      </c>
    </row>
    <row r="16" spans="1:15" ht="12.75">
      <c r="A16" s="118">
        <v>7</v>
      </c>
      <c r="B16" s="28" t="s">
        <v>217</v>
      </c>
      <c r="C16" s="119">
        <f>SUM(C61)</f>
        <v>0</v>
      </c>
      <c r="D16" s="119">
        <f>SUM(D61)</f>
        <v>100000</v>
      </c>
      <c r="E16" s="119">
        <f>SUM(E61)</f>
        <v>158000</v>
      </c>
      <c r="F16" s="115">
        <f>SUM(F61)</f>
        <v>100000</v>
      </c>
      <c r="G16" s="116">
        <f>+G61</f>
        <v>5500</v>
      </c>
      <c r="H16" s="116">
        <f>+H61</f>
        <v>4500</v>
      </c>
      <c r="I16" s="117">
        <f>SUM(I61)</f>
        <v>158000</v>
      </c>
      <c r="J16" s="116">
        <f>SUM(J61)</f>
        <v>158000</v>
      </c>
      <c r="K16" s="116" t="e">
        <f t="shared" si="0"/>
        <v>#DIV/0!</v>
      </c>
      <c r="L16" s="116">
        <f t="shared" si="0"/>
        <v>158</v>
      </c>
      <c r="M16" s="116">
        <f t="shared" si="0"/>
        <v>63.29113924050633</v>
      </c>
      <c r="N16" s="116">
        <f>+I16/F16*100</f>
        <v>158</v>
      </c>
      <c r="O16" s="116">
        <f>+J16/I16*100</f>
        <v>100</v>
      </c>
    </row>
    <row r="17" spans="1:15" ht="12.75">
      <c r="A17" s="27">
        <v>3</v>
      </c>
      <c r="B17" s="28" t="s">
        <v>3</v>
      </c>
      <c r="C17" s="30">
        <f>SUM(C66)</f>
        <v>2361967</v>
      </c>
      <c r="D17" s="30">
        <f>SUM(D66)</f>
        <v>4228500</v>
      </c>
      <c r="E17" s="30">
        <f>SUM(E66)</f>
        <v>4259500</v>
      </c>
      <c r="F17" s="107">
        <f>SUM(F66)</f>
        <v>3225500</v>
      </c>
      <c r="G17" s="14" t="e">
        <f>+G66</f>
        <v>#REF!</v>
      </c>
      <c r="H17" s="14" t="e">
        <f>+H66</f>
        <v>#REF!</v>
      </c>
      <c r="I17" s="72">
        <f>SUM(I66)</f>
        <v>3045400</v>
      </c>
      <c r="J17" s="14">
        <f>SUM(J66)</f>
        <v>3147400</v>
      </c>
      <c r="K17" s="14">
        <f t="shared" si="0"/>
        <v>179.02451643058518</v>
      </c>
      <c r="L17" s="14">
        <f t="shared" si="0"/>
        <v>100.7331204919002</v>
      </c>
      <c r="M17" s="14">
        <f t="shared" si="0"/>
        <v>75.72485033454632</v>
      </c>
      <c r="N17" s="14">
        <f>+I17/F17*100</f>
        <v>94.41636955510774</v>
      </c>
      <c r="O17" s="14">
        <f>+J17/I17*100</f>
        <v>103.3493137190517</v>
      </c>
    </row>
    <row r="18" spans="1:15" ht="12.75">
      <c r="A18" s="118">
        <v>4</v>
      </c>
      <c r="B18" s="28" t="s">
        <v>11</v>
      </c>
      <c r="C18" s="119">
        <f>SUM(C91)</f>
        <v>540553</v>
      </c>
      <c r="D18" s="119">
        <f>SUM(D91)</f>
        <v>734000</v>
      </c>
      <c r="E18" s="119">
        <f>SUM(E91)</f>
        <v>946000</v>
      </c>
      <c r="F18" s="115">
        <f>SUM(F91)</f>
        <v>2039000</v>
      </c>
      <c r="G18" s="116" t="e">
        <f>+G91</f>
        <v>#REF!</v>
      </c>
      <c r="H18" s="116" t="e">
        <f>+H91</f>
        <v>#REF!</v>
      </c>
      <c r="I18" s="117">
        <f>SUM(I91)</f>
        <v>2177500</v>
      </c>
      <c r="J18" s="116">
        <f>SUM(J91)</f>
        <v>2085500</v>
      </c>
      <c r="K18" s="116">
        <f t="shared" si="0"/>
        <v>135.7868701126439</v>
      </c>
      <c r="L18" s="116">
        <f t="shared" si="0"/>
        <v>128.88283378746596</v>
      </c>
      <c r="M18" s="116">
        <f t="shared" si="0"/>
        <v>215.53911205073996</v>
      </c>
      <c r="N18" s="116">
        <f>+I18/F18*100</f>
        <v>106.79254536537519</v>
      </c>
      <c r="O18" s="116">
        <f>+J18/I18*100</f>
        <v>95.77497129735936</v>
      </c>
    </row>
    <row r="19" spans="1:15" ht="12.75">
      <c r="A19" s="27"/>
      <c r="B19" s="28" t="s">
        <v>218</v>
      </c>
      <c r="C19" s="30">
        <f>C15+C16-C17-C18</f>
        <v>-21292</v>
      </c>
      <c r="D19" s="29">
        <f>D15+D16-D17-D18</f>
        <v>0</v>
      </c>
      <c r="E19" s="29">
        <f>E15+E16-E17-E18</f>
        <v>0</v>
      </c>
      <c r="F19" s="107">
        <f>F15+F16-F17-F18</f>
        <v>0</v>
      </c>
      <c r="G19" s="14" t="e">
        <f>+G15+G16-G17-G18</f>
        <v>#REF!</v>
      </c>
      <c r="H19" s="14" t="e">
        <f>+H15+H16-H17-H18</f>
        <v>#REF!</v>
      </c>
      <c r="I19" s="72">
        <f>SUM(I15,I16-I17-I18)</f>
        <v>0</v>
      </c>
      <c r="J19" s="14">
        <f>SUM(J15,J16-J17-J18)</f>
        <v>0</v>
      </c>
      <c r="K19" s="14"/>
      <c r="L19" s="14"/>
      <c r="M19" s="14"/>
      <c r="N19" s="14"/>
      <c r="O19" s="14"/>
    </row>
    <row r="20" ht="12.75">
      <c r="F20" s="103"/>
    </row>
    <row r="21" spans="1:15" ht="12.75">
      <c r="A21" s="26" t="s">
        <v>219</v>
      </c>
      <c r="B21" s="26"/>
      <c r="C21" s="13"/>
      <c r="D21" s="13"/>
      <c r="E21" s="13"/>
      <c r="F21" s="108"/>
      <c r="G21" s="13"/>
      <c r="H21" s="13"/>
      <c r="I21" s="71"/>
      <c r="J21" s="13"/>
      <c r="K21" s="13"/>
      <c r="L21" s="13"/>
      <c r="M21" s="13"/>
      <c r="N21" s="13"/>
      <c r="O21" s="13"/>
    </row>
    <row r="22" spans="1:15" ht="21">
      <c r="A22" s="118">
        <v>8</v>
      </c>
      <c r="B22" s="28" t="s">
        <v>220</v>
      </c>
      <c r="C22" s="119">
        <f>SUM(C106)</f>
        <v>0</v>
      </c>
      <c r="D22" s="121">
        <f>SUM(D106)</f>
        <v>0</v>
      </c>
      <c r="E22" s="121">
        <f>SUM(E106)</f>
        <v>0</v>
      </c>
      <c r="F22" s="115">
        <f>SUM(F106)</f>
        <v>0</v>
      </c>
      <c r="G22" s="116">
        <f>+G106</f>
        <v>0</v>
      </c>
      <c r="H22" s="116">
        <f>+H106</f>
        <v>20700</v>
      </c>
      <c r="I22" s="117">
        <f>SUM(I106)</f>
        <v>0</v>
      </c>
      <c r="J22" s="116">
        <f>SUM(J107)</f>
        <v>0</v>
      </c>
      <c r="K22" s="116" t="e">
        <f aca="true" t="shared" si="1" ref="K22:M23">+D22/C22*100</f>
        <v>#DIV/0!</v>
      </c>
      <c r="L22" s="116" t="e">
        <f t="shared" si="1"/>
        <v>#DIV/0!</v>
      </c>
      <c r="M22" s="116" t="e">
        <f t="shared" si="1"/>
        <v>#DIV/0!</v>
      </c>
      <c r="N22" s="116" t="e">
        <f>+I22/F22*100</f>
        <v>#DIV/0!</v>
      </c>
      <c r="O22" s="116" t="e">
        <f>+J22/I22*100</f>
        <v>#DIV/0!</v>
      </c>
    </row>
    <row r="23" spans="1:15" ht="21">
      <c r="A23" s="118">
        <v>5</v>
      </c>
      <c r="B23" s="28" t="s">
        <v>221</v>
      </c>
      <c r="C23" s="119" t="e">
        <f>SUM(C103)</f>
        <v>#REF!</v>
      </c>
      <c r="D23" s="121">
        <v>0</v>
      </c>
      <c r="E23" s="121">
        <v>0</v>
      </c>
      <c r="F23" s="115">
        <v>0</v>
      </c>
      <c r="G23" s="116" t="e">
        <f>+#REF!</f>
        <v>#REF!</v>
      </c>
      <c r="H23" s="116" t="e">
        <f>+#REF!</f>
        <v>#REF!</v>
      </c>
      <c r="I23" s="117">
        <v>0</v>
      </c>
      <c r="J23" s="116">
        <v>0</v>
      </c>
      <c r="K23" s="116" t="e">
        <f t="shared" si="1"/>
        <v>#REF!</v>
      </c>
      <c r="L23" s="116" t="e">
        <f t="shared" si="1"/>
        <v>#DIV/0!</v>
      </c>
      <c r="M23" s="116" t="e">
        <f t="shared" si="1"/>
        <v>#DIV/0!</v>
      </c>
      <c r="N23" s="116" t="e">
        <f>+I23/F23*100</f>
        <v>#DIV/0!</v>
      </c>
      <c r="O23" s="116" t="e">
        <f>+J23/I23*100</f>
        <v>#DIV/0!</v>
      </c>
    </row>
    <row r="24" spans="1:15" ht="12.75">
      <c r="A24" s="27"/>
      <c r="B24" s="28" t="s">
        <v>222</v>
      </c>
      <c r="C24" s="30" t="e">
        <f>C22-C23</f>
        <v>#REF!</v>
      </c>
      <c r="D24" s="29">
        <f>D22-D23</f>
        <v>0</v>
      </c>
      <c r="E24" s="29">
        <f>E22-E23</f>
        <v>0</v>
      </c>
      <c r="F24" s="107">
        <f>F22-F23</f>
        <v>0</v>
      </c>
      <c r="G24" s="14">
        <v>-1075000</v>
      </c>
      <c r="H24" s="14">
        <v>-946800</v>
      </c>
      <c r="I24" s="72">
        <f>SUM(I22-I23)</f>
        <v>0</v>
      </c>
      <c r="J24" s="14">
        <f>SUM(J22-J23)</f>
        <v>0</v>
      </c>
      <c r="K24" s="14"/>
      <c r="L24" s="14" t="e">
        <f>+E24/D24*100</f>
        <v>#DIV/0!</v>
      </c>
      <c r="M24" s="14" t="e">
        <f>+F24/E24*100</f>
        <v>#DIV/0!</v>
      </c>
      <c r="N24" s="14" t="e">
        <f>+I24/F24*100</f>
        <v>#DIV/0!</v>
      </c>
      <c r="O24" s="14" t="e">
        <f>+J24/I24*100</f>
        <v>#DIV/0!</v>
      </c>
    </row>
    <row r="25" spans="6:15" ht="12.75">
      <c r="F25" s="103"/>
      <c r="L25" s="14"/>
      <c r="M25" s="14"/>
      <c r="N25" s="14"/>
      <c r="O25" s="14"/>
    </row>
    <row r="26" spans="1:15" ht="12.75">
      <c r="A26" s="26" t="s">
        <v>223</v>
      </c>
      <c r="B26" s="26"/>
      <c r="C26" s="13"/>
      <c r="D26" s="13"/>
      <c r="E26" s="13"/>
      <c r="F26" s="106"/>
      <c r="G26" s="13"/>
      <c r="H26" s="13"/>
      <c r="I26" s="71"/>
      <c r="J26" s="13"/>
      <c r="K26" s="13"/>
      <c r="L26" s="73"/>
      <c r="M26" s="74"/>
      <c r="N26" s="75"/>
      <c r="O26" s="75"/>
    </row>
    <row r="27" spans="1:15" ht="12.75">
      <c r="A27" s="27">
        <v>9</v>
      </c>
      <c r="B27" s="28" t="s">
        <v>224</v>
      </c>
      <c r="C27" s="30">
        <v>141838</v>
      </c>
      <c r="D27" s="29">
        <f>SUM(-D111)</f>
        <v>0</v>
      </c>
      <c r="E27" s="29">
        <f>SUM(E111)</f>
        <v>0</v>
      </c>
      <c r="F27" s="107">
        <f>SUM(F111)</f>
        <v>0</v>
      </c>
      <c r="G27" s="14">
        <f>+G111</f>
        <v>0</v>
      </c>
      <c r="H27" s="14">
        <f>+H111</f>
        <v>-3534883.2</v>
      </c>
      <c r="I27" s="72">
        <f>SUM(I111)</f>
        <v>0</v>
      </c>
      <c r="J27" s="14">
        <v>0</v>
      </c>
      <c r="K27" s="14">
        <f>+D27/C27*100</f>
        <v>0</v>
      </c>
      <c r="L27" s="14" t="e">
        <f>+E27/D27*100</f>
        <v>#DIV/0!</v>
      </c>
      <c r="M27" s="14" t="e">
        <f>+F27/E27*100</f>
        <v>#DIV/0!</v>
      </c>
      <c r="N27" s="14" t="e">
        <f>+I27/F27*100</f>
        <v>#DIV/0!</v>
      </c>
      <c r="O27" s="14" t="e">
        <f>+J27/I27*100</f>
        <v>#DIV/0!</v>
      </c>
    </row>
    <row r="28" spans="6:10" ht="12.75">
      <c r="F28" s="103"/>
      <c r="J28" s="49"/>
    </row>
    <row r="29" spans="1:25" s="26" customFormat="1" ht="9.75">
      <c r="A29" s="26" t="s">
        <v>225</v>
      </c>
      <c r="F29" s="109"/>
      <c r="I29" s="77"/>
      <c r="P29" s="79"/>
      <c r="Q29" s="78"/>
      <c r="R29" s="78"/>
      <c r="S29" s="78"/>
      <c r="T29" s="78"/>
      <c r="U29" s="78"/>
      <c r="V29" s="79"/>
      <c r="W29" s="79"/>
      <c r="X29" s="79"/>
      <c r="Y29" s="79"/>
    </row>
    <row r="30" spans="1:25" s="26" customFormat="1" ht="9.75">
      <c r="A30" s="76"/>
      <c r="B30" s="76"/>
      <c r="C30" s="39">
        <v>120546</v>
      </c>
      <c r="D30" s="80">
        <f>SUM(D19,D24,D27)</f>
        <v>0</v>
      </c>
      <c r="E30" s="80">
        <f>SUM(E19,E24,E27)</f>
        <v>0</v>
      </c>
      <c r="F30" s="110">
        <f>SUM(F19,F24,F27)</f>
        <v>0</v>
      </c>
      <c r="G30" s="38"/>
      <c r="H30" s="38"/>
      <c r="I30" s="81"/>
      <c r="J30" s="38"/>
      <c r="K30" s="38"/>
      <c r="L30" s="38"/>
      <c r="M30" s="38">
        <v>0</v>
      </c>
      <c r="N30" s="38">
        <v>0</v>
      </c>
      <c r="O30" s="38">
        <v>0</v>
      </c>
      <c r="P30" s="79"/>
      <c r="Q30" s="78"/>
      <c r="R30" s="78"/>
      <c r="S30" s="78"/>
      <c r="T30" s="78"/>
      <c r="U30" s="78"/>
      <c r="V30" s="79"/>
      <c r="W30" s="79"/>
      <c r="X30" s="79"/>
      <c r="Y30" s="79"/>
    </row>
    <row r="31" spans="1:25" s="26" customFormat="1" ht="9.75">
      <c r="A31" s="76"/>
      <c r="B31" s="76"/>
      <c r="C31" s="39"/>
      <c r="D31" s="80"/>
      <c r="E31" s="80"/>
      <c r="F31" s="111"/>
      <c r="G31" s="38"/>
      <c r="H31" s="38"/>
      <c r="I31" s="81"/>
      <c r="J31" s="38"/>
      <c r="K31" s="38"/>
      <c r="L31" s="38"/>
      <c r="M31" s="38"/>
      <c r="N31" s="38"/>
      <c r="O31" s="38"/>
      <c r="P31" s="79"/>
      <c r="Q31" s="78"/>
      <c r="R31" s="78"/>
      <c r="S31" s="78"/>
      <c r="T31" s="78"/>
      <c r="U31" s="78"/>
      <c r="V31" s="79"/>
      <c r="W31" s="79"/>
      <c r="X31" s="79"/>
      <c r="Y31" s="79"/>
    </row>
    <row r="32" spans="1:25" s="26" customFormat="1" ht="71.25">
      <c r="A32" s="38"/>
      <c r="B32" s="399" t="s">
        <v>415</v>
      </c>
      <c r="C32" s="38"/>
      <c r="D32" s="38"/>
      <c r="E32" s="38"/>
      <c r="F32" s="112"/>
      <c r="G32" s="38"/>
      <c r="H32" s="38"/>
      <c r="I32" s="81"/>
      <c r="J32" s="38"/>
      <c r="K32" s="38"/>
      <c r="L32" s="38"/>
      <c r="M32" s="38"/>
      <c r="N32" s="38"/>
      <c r="O32" s="38"/>
      <c r="P32" s="79"/>
      <c r="Q32" s="78"/>
      <c r="R32" s="78"/>
      <c r="S32" s="78"/>
      <c r="T32" s="78"/>
      <c r="U32" s="78"/>
      <c r="V32" s="79"/>
      <c r="W32" s="79"/>
      <c r="X32" s="79"/>
      <c r="Y32" s="79"/>
    </row>
    <row r="33" spans="1:25" s="26" customFormat="1" ht="9.75">
      <c r="A33" s="38"/>
      <c r="B33" s="38"/>
      <c r="C33" s="38"/>
      <c r="D33" s="38"/>
      <c r="E33" s="38"/>
      <c r="F33" s="112"/>
      <c r="G33" s="38"/>
      <c r="H33" s="38"/>
      <c r="I33" s="81"/>
      <c r="J33" s="38"/>
      <c r="K33" s="38"/>
      <c r="L33" s="38"/>
      <c r="M33" s="38"/>
      <c r="N33" s="38"/>
      <c r="O33" s="38"/>
      <c r="P33" s="79"/>
      <c r="Q33" s="78"/>
      <c r="R33" s="78"/>
      <c r="S33" s="78"/>
      <c r="T33" s="78"/>
      <c r="U33" s="78"/>
      <c r="V33" s="79"/>
      <c r="W33" s="79"/>
      <c r="X33" s="79"/>
      <c r="Y33" s="79"/>
    </row>
    <row r="34" spans="1:25" s="26" customFormat="1" ht="9.75">
      <c r="A34" s="38"/>
      <c r="B34" s="38"/>
      <c r="C34" s="38"/>
      <c r="D34" s="38"/>
      <c r="E34" s="38"/>
      <c r="F34" s="112"/>
      <c r="G34" s="38"/>
      <c r="H34" s="38"/>
      <c r="I34" s="81"/>
      <c r="J34" s="38"/>
      <c r="K34" s="38"/>
      <c r="L34" s="38"/>
      <c r="M34" s="38"/>
      <c r="N34" s="38"/>
      <c r="O34" s="38"/>
      <c r="P34" s="79"/>
      <c r="Q34" s="124"/>
      <c r="R34" s="124"/>
      <c r="S34" s="124"/>
      <c r="T34" s="124"/>
      <c r="U34" s="124"/>
      <c r="V34" s="79"/>
      <c r="W34" s="79"/>
      <c r="X34" s="79"/>
      <c r="Y34" s="79"/>
    </row>
    <row r="35" spans="3:15" ht="12.75">
      <c r="C35" s="36"/>
      <c r="D35" s="36"/>
      <c r="E35" s="36"/>
      <c r="F35" s="113"/>
      <c r="G35" s="36">
        <v>0</v>
      </c>
      <c r="H35" s="36">
        <v>-9.313225746154791E-10</v>
      </c>
      <c r="I35" s="82"/>
      <c r="J35" s="36"/>
      <c r="K35" s="36"/>
      <c r="L35" s="36"/>
      <c r="M35" s="36"/>
      <c r="N35" s="14"/>
      <c r="O35" s="14"/>
    </row>
    <row r="36" spans="1:15" ht="12.75">
      <c r="A36" s="137" t="s">
        <v>0</v>
      </c>
      <c r="B36" s="137"/>
      <c r="C36" s="224">
        <v>1</v>
      </c>
      <c r="D36" s="224">
        <v>2</v>
      </c>
      <c r="E36" s="224">
        <v>3</v>
      </c>
      <c r="F36" s="225">
        <v>4</v>
      </c>
      <c r="G36" s="138" t="s">
        <v>226</v>
      </c>
      <c r="H36" s="138" t="s">
        <v>1</v>
      </c>
      <c r="I36" s="228">
        <v>5</v>
      </c>
      <c r="J36" s="226">
        <v>6</v>
      </c>
      <c r="K36" s="139"/>
      <c r="L36" s="139"/>
      <c r="M36" s="139"/>
      <c r="N36" s="139"/>
      <c r="O36" s="67"/>
    </row>
    <row r="37" spans="1:15" ht="12.75">
      <c r="A37" s="137" t="s">
        <v>227</v>
      </c>
      <c r="B37" s="137" t="s">
        <v>228</v>
      </c>
      <c r="C37" s="140" t="s">
        <v>41</v>
      </c>
      <c r="D37" s="226" t="s">
        <v>42</v>
      </c>
      <c r="E37" s="226" t="s">
        <v>40</v>
      </c>
      <c r="F37" s="227" t="s">
        <v>42</v>
      </c>
      <c r="G37" s="141">
        <v>2006</v>
      </c>
      <c r="H37" s="141">
        <v>2007</v>
      </c>
      <c r="I37" s="229" t="s">
        <v>229</v>
      </c>
      <c r="J37" s="226" t="s">
        <v>106</v>
      </c>
      <c r="K37" s="140" t="s">
        <v>213</v>
      </c>
      <c r="L37" s="140" t="s">
        <v>214</v>
      </c>
      <c r="M37" s="140" t="s">
        <v>230</v>
      </c>
      <c r="N37" s="140" t="s">
        <v>214</v>
      </c>
      <c r="O37" s="69" t="s">
        <v>214</v>
      </c>
    </row>
    <row r="38" spans="1:15" ht="12.75">
      <c r="A38" s="137" t="s">
        <v>332</v>
      </c>
      <c r="B38" s="137"/>
      <c r="C38" s="142" t="s">
        <v>135</v>
      </c>
      <c r="D38" s="226" t="s">
        <v>334</v>
      </c>
      <c r="E38" s="226" t="s">
        <v>383</v>
      </c>
      <c r="F38" s="227" t="s">
        <v>383</v>
      </c>
      <c r="G38" s="141"/>
      <c r="H38" s="141"/>
      <c r="I38" s="229" t="s">
        <v>386</v>
      </c>
      <c r="J38" s="230" t="s">
        <v>407</v>
      </c>
      <c r="K38" s="139" t="s">
        <v>21</v>
      </c>
      <c r="L38" s="139" t="s">
        <v>22</v>
      </c>
      <c r="M38" s="139" t="s">
        <v>23</v>
      </c>
      <c r="N38" s="139" t="s">
        <v>51</v>
      </c>
      <c r="O38" s="67" t="s">
        <v>52</v>
      </c>
    </row>
    <row r="39" spans="1:15" ht="12.75">
      <c r="A39" s="143" t="s">
        <v>215</v>
      </c>
      <c r="B39" s="143"/>
      <c r="C39" s="144"/>
      <c r="D39" s="144"/>
      <c r="E39" s="144"/>
      <c r="F39" s="144"/>
      <c r="G39" s="144"/>
      <c r="H39" s="144"/>
      <c r="I39" s="145"/>
      <c r="J39" s="144"/>
      <c r="K39" s="144"/>
      <c r="L39" s="144"/>
      <c r="M39" s="144"/>
      <c r="N39" s="144"/>
      <c r="O39" s="13"/>
    </row>
    <row r="40" spans="1:15" ht="12.75">
      <c r="A40" s="146">
        <v>6</v>
      </c>
      <c r="B40" s="147" t="s">
        <v>216</v>
      </c>
      <c r="C40" s="148">
        <f>SUM(C41,C45,C48,C51,C55,C58)</f>
        <v>2881228</v>
      </c>
      <c r="D40" s="148">
        <f aca="true" t="shared" si="2" ref="D40:J40">SUM(D41,D45,D48,D51,D55,D58)</f>
        <v>4862500</v>
      </c>
      <c r="E40" s="148">
        <f t="shared" si="2"/>
        <v>5047500</v>
      </c>
      <c r="F40" s="148">
        <f t="shared" si="2"/>
        <v>5164500</v>
      </c>
      <c r="G40" s="148">
        <f t="shared" si="2"/>
        <v>39174700</v>
      </c>
      <c r="H40" s="148">
        <f t="shared" si="2"/>
        <v>35918100</v>
      </c>
      <c r="I40" s="149">
        <f t="shared" si="2"/>
        <v>5064900</v>
      </c>
      <c r="J40" s="148">
        <f t="shared" si="2"/>
        <v>5074900</v>
      </c>
      <c r="K40" s="148">
        <f>+D40/C40*100</f>
        <v>168.76484610034333</v>
      </c>
      <c r="L40" s="148">
        <f>+E40/D40*100</f>
        <v>103.80462724935732</v>
      </c>
      <c r="M40" s="148">
        <f>+F40/E40*100</f>
        <v>102.31797919762258</v>
      </c>
      <c r="N40" s="148">
        <f aca="true" t="shared" si="3" ref="N40:N104">+I40/F40*100</f>
        <v>98.0714493174557</v>
      </c>
      <c r="O40" s="20">
        <f aca="true" t="shared" si="4" ref="O40:O53">+J40/I40*100</f>
        <v>100.19743726430927</v>
      </c>
    </row>
    <row r="41" spans="1:15" s="28" customFormat="1" ht="9.75">
      <c r="A41" s="150">
        <v>61</v>
      </c>
      <c r="B41" s="151" t="s">
        <v>231</v>
      </c>
      <c r="C41" s="152">
        <f>SUM(C42:C44)</f>
        <v>1195805</v>
      </c>
      <c r="D41" s="152">
        <f>SUM(D42:D44)</f>
        <v>1401000</v>
      </c>
      <c r="E41" s="152">
        <v>1444500</v>
      </c>
      <c r="F41" s="152">
        <f>SUM(F42:F44)</f>
        <v>1050000</v>
      </c>
      <c r="G41" s="154">
        <v>25696000</v>
      </c>
      <c r="H41" s="154">
        <v>22204800</v>
      </c>
      <c r="I41" s="155">
        <v>1461900</v>
      </c>
      <c r="J41" s="152">
        <v>1521900</v>
      </c>
      <c r="K41" s="154">
        <f aca="true" t="shared" si="5" ref="K41:K57">+D41/C41*100</f>
        <v>117.1595703312831</v>
      </c>
      <c r="L41" s="156">
        <f aca="true" t="shared" si="6" ref="L41:M71">+E41/D41*100</f>
        <v>103.1049250535332</v>
      </c>
      <c r="M41" s="154">
        <f>+F41/E41*100</f>
        <v>72.6895119418484</v>
      </c>
      <c r="N41" s="154">
        <f t="shared" si="3"/>
        <v>139.22857142857143</v>
      </c>
      <c r="O41" s="23">
        <f t="shared" si="4"/>
        <v>104.10424789657296</v>
      </c>
    </row>
    <row r="42" spans="1:15" s="28" customFormat="1" ht="9.75">
      <c r="A42" s="150">
        <v>611</v>
      </c>
      <c r="B42" s="151" t="s">
        <v>232</v>
      </c>
      <c r="C42" s="157">
        <v>1144386</v>
      </c>
      <c r="D42" s="157">
        <v>1353000</v>
      </c>
      <c r="E42" s="157"/>
      <c r="F42" s="153">
        <v>1000000</v>
      </c>
      <c r="G42" s="154">
        <v>11200000</v>
      </c>
      <c r="H42" s="154">
        <v>9135000</v>
      </c>
      <c r="I42" s="158"/>
      <c r="J42" s="159" t="s">
        <v>233</v>
      </c>
      <c r="K42" s="154">
        <f t="shared" si="5"/>
        <v>118.2293387021512</v>
      </c>
      <c r="L42" s="156">
        <f t="shared" si="6"/>
        <v>0</v>
      </c>
      <c r="M42" s="154" t="e">
        <f t="shared" si="6"/>
        <v>#DIV/0!</v>
      </c>
      <c r="N42" s="154">
        <f t="shared" si="3"/>
        <v>0</v>
      </c>
      <c r="O42" s="23" t="e">
        <f t="shared" si="4"/>
        <v>#VALUE!</v>
      </c>
    </row>
    <row r="43" spans="1:15" s="28" customFormat="1" ht="9.75">
      <c r="A43" s="150">
        <v>613</v>
      </c>
      <c r="B43" s="151" t="s">
        <v>234</v>
      </c>
      <c r="C43" s="157">
        <v>29129</v>
      </c>
      <c r="D43" s="157">
        <v>28000</v>
      </c>
      <c r="E43" s="157"/>
      <c r="F43" s="153">
        <v>30000</v>
      </c>
      <c r="G43" s="154"/>
      <c r="H43" s="154"/>
      <c r="I43" s="158"/>
      <c r="J43" s="159"/>
      <c r="K43" s="154">
        <f t="shared" si="5"/>
        <v>96.12413745751657</v>
      </c>
      <c r="L43" s="156">
        <f t="shared" si="6"/>
        <v>0</v>
      </c>
      <c r="M43" s="154" t="e">
        <f t="shared" si="6"/>
        <v>#DIV/0!</v>
      </c>
      <c r="N43" s="154">
        <f t="shared" si="3"/>
        <v>0</v>
      </c>
      <c r="O43" s="23" t="e">
        <f t="shared" si="4"/>
        <v>#DIV/0!</v>
      </c>
    </row>
    <row r="44" spans="1:15" s="28" customFormat="1" ht="9.75">
      <c r="A44" s="150">
        <v>614</v>
      </c>
      <c r="B44" s="151" t="s">
        <v>235</v>
      </c>
      <c r="C44" s="157">
        <v>22290</v>
      </c>
      <c r="D44" s="157">
        <v>20000</v>
      </c>
      <c r="E44" s="157"/>
      <c r="F44" s="153">
        <v>20000</v>
      </c>
      <c r="G44" s="154"/>
      <c r="H44" s="154"/>
      <c r="I44" s="158"/>
      <c r="J44" s="159"/>
      <c r="K44" s="154">
        <f t="shared" si="5"/>
        <v>89.72633467922836</v>
      </c>
      <c r="L44" s="156">
        <f t="shared" si="6"/>
        <v>0</v>
      </c>
      <c r="M44" s="154" t="e">
        <f t="shared" si="6"/>
        <v>#DIV/0!</v>
      </c>
      <c r="N44" s="154">
        <f t="shared" si="3"/>
        <v>0</v>
      </c>
      <c r="O44" s="23" t="e">
        <f t="shared" si="4"/>
        <v>#DIV/0!</v>
      </c>
    </row>
    <row r="45" spans="1:15" s="28" customFormat="1" ht="20.25">
      <c r="A45" s="160">
        <v>63</v>
      </c>
      <c r="B45" s="151" t="s">
        <v>236</v>
      </c>
      <c r="C45" s="161">
        <f>SUM(C46,C47)</f>
        <v>949166</v>
      </c>
      <c r="D45" s="161">
        <f>SUM(D46,D47)</f>
        <v>2337500</v>
      </c>
      <c r="E45" s="161">
        <v>2300000</v>
      </c>
      <c r="F45" s="161">
        <f>SUM(F46,F47)</f>
        <v>3003000</v>
      </c>
      <c r="G45" s="163"/>
      <c r="H45" s="163"/>
      <c r="I45" s="164">
        <v>2300000</v>
      </c>
      <c r="J45" s="164">
        <v>2200000</v>
      </c>
      <c r="K45" s="163">
        <f t="shared" si="5"/>
        <v>246.26882968837904</v>
      </c>
      <c r="L45" s="165">
        <f t="shared" si="6"/>
        <v>98.3957219251337</v>
      </c>
      <c r="M45" s="163">
        <f t="shared" si="6"/>
        <v>130.56521739130434</v>
      </c>
      <c r="N45" s="163">
        <f t="shared" si="3"/>
        <v>76.59007659007659</v>
      </c>
      <c r="O45" s="120">
        <f t="shared" si="4"/>
        <v>95.65217391304348</v>
      </c>
    </row>
    <row r="46" spans="1:15" s="28" customFormat="1" ht="9.75">
      <c r="A46" s="150">
        <v>633</v>
      </c>
      <c r="B46" s="151" t="s">
        <v>237</v>
      </c>
      <c r="C46" s="157">
        <v>692505</v>
      </c>
      <c r="D46" s="157">
        <v>1892500</v>
      </c>
      <c r="E46" s="157"/>
      <c r="F46" s="153">
        <v>2200000</v>
      </c>
      <c r="G46" s="154">
        <v>52000</v>
      </c>
      <c r="H46" s="154">
        <v>22500</v>
      </c>
      <c r="I46" s="158" t="s">
        <v>233</v>
      </c>
      <c r="J46" s="159" t="s">
        <v>233</v>
      </c>
      <c r="K46" s="154">
        <f t="shared" si="5"/>
        <v>273.28322539187445</v>
      </c>
      <c r="L46" s="156">
        <f t="shared" si="6"/>
        <v>0</v>
      </c>
      <c r="M46" s="154" t="e">
        <f t="shared" si="6"/>
        <v>#DIV/0!</v>
      </c>
      <c r="N46" s="154" t="e">
        <f t="shared" si="3"/>
        <v>#VALUE!</v>
      </c>
      <c r="O46" s="14" t="e">
        <f t="shared" si="4"/>
        <v>#VALUE!</v>
      </c>
    </row>
    <row r="47" spans="1:15" s="37" customFormat="1" ht="20.25">
      <c r="A47" s="160">
        <v>634</v>
      </c>
      <c r="B47" s="151" t="s">
        <v>236</v>
      </c>
      <c r="C47" s="166">
        <v>256661</v>
      </c>
      <c r="D47" s="166">
        <v>445000</v>
      </c>
      <c r="E47" s="166"/>
      <c r="F47" s="162">
        <v>803000</v>
      </c>
      <c r="G47" s="167"/>
      <c r="H47" s="167"/>
      <c r="I47" s="168" t="s">
        <v>233</v>
      </c>
      <c r="J47" s="169" t="s">
        <v>233</v>
      </c>
      <c r="K47" s="163">
        <f t="shared" si="5"/>
        <v>173.38045125671607</v>
      </c>
      <c r="L47" s="165">
        <f t="shared" si="6"/>
        <v>0</v>
      </c>
      <c r="M47" s="163" t="e">
        <f t="shared" si="6"/>
        <v>#DIV/0!</v>
      </c>
      <c r="N47" s="163" t="e">
        <f t="shared" si="3"/>
        <v>#VALUE!</v>
      </c>
      <c r="O47" s="116" t="e">
        <f t="shared" si="4"/>
        <v>#VALUE!</v>
      </c>
    </row>
    <row r="48" spans="1:15" s="28" customFormat="1" ht="9.75">
      <c r="A48" s="150">
        <v>64</v>
      </c>
      <c r="B48" s="151" t="s">
        <v>238</v>
      </c>
      <c r="C48" s="152">
        <f>SUM(C49,C50)</f>
        <v>297761</v>
      </c>
      <c r="D48" s="152">
        <f>SUM(D49,D50)</f>
        <v>463000</v>
      </c>
      <c r="E48" s="152">
        <v>703000</v>
      </c>
      <c r="F48" s="152">
        <f>SUM(F49,F50)</f>
        <v>465000</v>
      </c>
      <c r="G48" s="154">
        <v>873006</v>
      </c>
      <c r="H48" s="154">
        <v>802800</v>
      </c>
      <c r="I48" s="155">
        <v>703000</v>
      </c>
      <c r="J48" s="152">
        <v>723000</v>
      </c>
      <c r="K48" s="154">
        <f t="shared" si="5"/>
        <v>155.49383566014353</v>
      </c>
      <c r="L48" s="156">
        <f t="shared" si="6"/>
        <v>151.83585313174945</v>
      </c>
      <c r="M48" s="154">
        <f t="shared" si="6"/>
        <v>66.14509246088194</v>
      </c>
      <c r="N48" s="154">
        <f t="shared" si="3"/>
        <v>151.18279569892474</v>
      </c>
      <c r="O48" s="14">
        <f t="shared" si="4"/>
        <v>102.84495021337125</v>
      </c>
    </row>
    <row r="49" spans="1:15" s="28" customFormat="1" ht="9.75">
      <c r="A49" s="150">
        <v>641</v>
      </c>
      <c r="B49" s="151" t="s">
        <v>239</v>
      </c>
      <c r="C49" s="157">
        <v>1304</v>
      </c>
      <c r="D49" s="157">
        <v>3000</v>
      </c>
      <c r="E49" s="157"/>
      <c r="F49" s="153">
        <v>5000</v>
      </c>
      <c r="G49" s="154">
        <v>173006</v>
      </c>
      <c r="H49" s="154">
        <v>145800</v>
      </c>
      <c r="I49" s="158" t="s">
        <v>233</v>
      </c>
      <c r="J49" s="159" t="s">
        <v>233</v>
      </c>
      <c r="K49" s="154">
        <f t="shared" si="5"/>
        <v>230.06134969325154</v>
      </c>
      <c r="L49" s="156">
        <f t="shared" si="6"/>
        <v>0</v>
      </c>
      <c r="M49" s="154" t="e">
        <f t="shared" si="6"/>
        <v>#DIV/0!</v>
      </c>
      <c r="N49" s="154" t="e">
        <f t="shared" si="3"/>
        <v>#VALUE!</v>
      </c>
      <c r="O49" s="14" t="e">
        <f t="shared" si="4"/>
        <v>#VALUE!</v>
      </c>
    </row>
    <row r="50" spans="1:15" s="28" customFormat="1" ht="9.75">
      <c r="A50" s="150">
        <v>642</v>
      </c>
      <c r="B50" s="151" t="s">
        <v>240</v>
      </c>
      <c r="C50" s="157">
        <v>296457</v>
      </c>
      <c r="D50" s="157">
        <v>460000</v>
      </c>
      <c r="E50" s="157"/>
      <c r="F50" s="153">
        <v>460000</v>
      </c>
      <c r="G50" s="154">
        <v>700000</v>
      </c>
      <c r="H50" s="154">
        <v>657000</v>
      </c>
      <c r="I50" s="158" t="s">
        <v>233</v>
      </c>
      <c r="J50" s="159" t="s">
        <v>233</v>
      </c>
      <c r="K50" s="154">
        <f t="shared" si="5"/>
        <v>155.16584192648511</v>
      </c>
      <c r="L50" s="156">
        <f t="shared" si="6"/>
        <v>0</v>
      </c>
      <c r="M50" s="154" t="e">
        <f t="shared" si="6"/>
        <v>#DIV/0!</v>
      </c>
      <c r="N50" s="154" t="e">
        <f t="shared" si="3"/>
        <v>#VALUE!</v>
      </c>
      <c r="O50" s="14" t="e">
        <f t="shared" si="4"/>
        <v>#VALUE!</v>
      </c>
    </row>
    <row r="51" spans="1:15" s="28" customFormat="1" ht="20.25">
      <c r="A51" s="160">
        <v>65</v>
      </c>
      <c r="B51" s="151" t="s">
        <v>241</v>
      </c>
      <c r="C51" s="161">
        <f aca="true" t="shared" si="7" ref="C51:H51">SUM(C52,C53,C54)</f>
        <v>403464</v>
      </c>
      <c r="D51" s="161">
        <f t="shared" si="7"/>
        <v>594000</v>
      </c>
      <c r="E51" s="161">
        <v>480000</v>
      </c>
      <c r="F51" s="161">
        <f t="shared" si="7"/>
        <v>590000</v>
      </c>
      <c r="G51" s="161">
        <f t="shared" si="7"/>
        <v>12460694</v>
      </c>
      <c r="H51" s="161">
        <f t="shared" si="7"/>
        <v>12780000</v>
      </c>
      <c r="I51" s="164">
        <v>480000</v>
      </c>
      <c r="J51" s="161">
        <v>500000</v>
      </c>
      <c r="K51" s="163">
        <f t="shared" si="5"/>
        <v>147.2250312295521</v>
      </c>
      <c r="L51" s="165">
        <f t="shared" si="6"/>
        <v>80.8080808080808</v>
      </c>
      <c r="M51" s="163">
        <f t="shared" si="6"/>
        <v>122.91666666666667</v>
      </c>
      <c r="N51" s="163">
        <f t="shared" si="3"/>
        <v>81.35593220338984</v>
      </c>
      <c r="O51" s="116">
        <f t="shared" si="4"/>
        <v>104.16666666666667</v>
      </c>
    </row>
    <row r="52" spans="1:15" s="28" customFormat="1" ht="9.75">
      <c r="A52" s="150">
        <v>651</v>
      </c>
      <c r="B52" s="170" t="s">
        <v>242</v>
      </c>
      <c r="C52" s="157">
        <v>33321</v>
      </c>
      <c r="D52" s="157">
        <v>27000</v>
      </c>
      <c r="E52" s="157"/>
      <c r="F52" s="153">
        <v>30000</v>
      </c>
      <c r="G52" s="154">
        <v>8000</v>
      </c>
      <c r="H52" s="154">
        <v>9000</v>
      </c>
      <c r="I52" s="158" t="s">
        <v>233</v>
      </c>
      <c r="J52" s="159" t="s">
        <v>233</v>
      </c>
      <c r="K52" s="154">
        <f t="shared" si="5"/>
        <v>81.02998109300441</v>
      </c>
      <c r="L52" s="156">
        <f t="shared" si="6"/>
        <v>0</v>
      </c>
      <c r="M52" s="154" t="e">
        <f t="shared" si="6"/>
        <v>#DIV/0!</v>
      </c>
      <c r="N52" s="154" t="e">
        <f t="shared" si="3"/>
        <v>#VALUE!</v>
      </c>
      <c r="O52" s="14" t="e">
        <f t="shared" si="4"/>
        <v>#VALUE!</v>
      </c>
    </row>
    <row r="53" spans="1:15" s="28" customFormat="1" ht="9.75">
      <c r="A53" s="150">
        <v>652</v>
      </c>
      <c r="B53" s="151" t="s">
        <v>243</v>
      </c>
      <c r="C53" s="157">
        <v>142152</v>
      </c>
      <c r="D53" s="157">
        <v>301000</v>
      </c>
      <c r="E53" s="157"/>
      <c r="F53" s="153">
        <v>300000</v>
      </c>
      <c r="G53" s="154">
        <v>12452694</v>
      </c>
      <c r="H53" s="154">
        <v>12771000</v>
      </c>
      <c r="I53" s="158" t="s">
        <v>233</v>
      </c>
      <c r="J53" s="159" t="s">
        <v>233</v>
      </c>
      <c r="K53" s="154">
        <f t="shared" si="5"/>
        <v>211.74517417975127</v>
      </c>
      <c r="L53" s="156">
        <f t="shared" si="6"/>
        <v>0</v>
      </c>
      <c r="M53" s="154" t="e">
        <f t="shared" si="6"/>
        <v>#DIV/0!</v>
      </c>
      <c r="N53" s="154" t="e">
        <f t="shared" si="3"/>
        <v>#VALUE!</v>
      </c>
      <c r="O53" s="14" t="e">
        <f t="shared" si="4"/>
        <v>#VALUE!</v>
      </c>
    </row>
    <row r="54" spans="1:15" s="28" customFormat="1" ht="9.75">
      <c r="A54" s="150">
        <v>653</v>
      </c>
      <c r="B54" s="151" t="s">
        <v>244</v>
      </c>
      <c r="C54" s="157">
        <v>227991</v>
      </c>
      <c r="D54" s="157">
        <v>266000</v>
      </c>
      <c r="E54" s="157"/>
      <c r="F54" s="153">
        <v>260000</v>
      </c>
      <c r="G54" s="154"/>
      <c r="H54" s="154"/>
      <c r="I54" s="158"/>
      <c r="J54" s="159"/>
      <c r="K54" s="154">
        <f t="shared" si="5"/>
        <v>116.67127211161845</v>
      </c>
      <c r="L54" s="156">
        <f t="shared" si="6"/>
        <v>0</v>
      </c>
      <c r="M54" s="154" t="e">
        <f t="shared" si="6"/>
        <v>#DIV/0!</v>
      </c>
      <c r="N54" s="154"/>
      <c r="O54" s="14"/>
    </row>
    <row r="55" spans="1:15" s="28" customFormat="1" ht="9.75">
      <c r="A55" s="150">
        <v>66</v>
      </c>
      <c r="B55" s="151" t="s">
        <v>245</v>
      </c>
      <c r="C55" s="152">
        <f>SUM(C56,C57)</f>
        <v>34356</v>
      </c>
      <c r="D55" s="152">
        <f>SUM(D56,D57)</f>
        <v>65000</v>
      </c>
      <c r="E55" s="152">
        <v>50000</v>
      </c>
      <c r="F55" s="152">
        <f>SUM(F56,F57)</f>
        <v>54500</v>
      </c>
      <c r="G55" s="154">
        <v>145000</v>
      </c>
      <c r="H55" s="154">
        <v>130500</v>
      </c>
      <c r="I55" s="155">
        <v>50000</v>
      </c>
      <c r="J55" s="152">
        <v>60000</v>
      </c>
      <c r="K55" s="154">
        <f t="shared" si="5"/>
        <v>189.1954825940156</v>
      </c>
      <c r="L55" s="156">
        <f t="shared" si="6"/>
        <v>76.92307692307693</v>
      </c>
      <c r="M55" s="154">
        <f t="shared" si="6"/>
        <v>109.00000000000001</v>
      </c>
      <c r="N55" s="154">
        <f t="shared" si="3"/>
        <v>91.74311926605505</v>
      </c>
      <c r="O55" s="14">
        <f>+J55/I55*100</f>
        <v>120</v>
      </c>
    </row>
    <row r="56" spans="1:15" s="28" customFormat="1" ht="30">
      <c r="A56" s="160">
        <v>661</v>
      </c>
      <c r="B56" s="151" t="s">
        <v>246</v>
      </c>
      <c r="C56" s="166">
        <v>33660</v>
      </c>
      <c r="D56" s="166">
        <v>64000</v>
      </c>
      <c r="E56" s="166"/>
      <c r="F56" s="162">
        <v>54500</v>
      </c>
      <c r="G56" s="163">
        <v>145000</v>
      </c>
      <c r="H56" s="163">
        <v>130500</v>
      </c>
      <c r="I56" s="171" t="s">
        <v>233</v>
      </c>
      <c r="J56" s="172" t="s">
        <v>233</v>
      </c>
      <c r="K56" s="163">
        <f t="shared" si="5"/>
        <v>190.13666072489602</v>
      </c>
      <c r="L56" s="165">
        <f t="shared" si="6"/>
        <v>0</v>
      </c>
      <c r="M56" s="163" t="e">
        <f t="shared" si="6"/>
        <v>#DIV/0!</v>
      </c>
      <c r="N56" s="163" t="e">
        <f t="shared" si="3"/>
        <v>#VALUE!</v>
      </c>
      <c r="O56" s="116" t="e">
        <f>+J56/I56*100</f>
        <v>#VALUE!</v>
      </c>
    </row>
    <row r="57" spans="1:15" s="37" customFormat="1" ht="9.75">
      <c r="A57" s="150">
        <v>662</v>
      </c>
      <c r="B57" s="151" t="s">
        <v>247</v>
      </c>
      <c r="C57" s="157">
        <v>696</v>
      </c>
      <c r="D57" s="157">
        <v>1000</v>
      </c>
      <c r="E57" s="157">
        <v>0</v>
      </c>
      <c r="F57" s="153"/>
      <c r="G57" s="173"/>
      <c r="H57" s="173"/>
      <c r="I57" s="174" t="s">
        <v>233</v>
      </c>
      <c r="J57" s="175" t="s">
        <v>233</v>
      </c>
      <c r="K57" s="173">
        <f t="shared" si="5"/>
        <v>143.67816091954023</v>
      </c>
      <c r="L57" s="156">
        <f t="shared" si="6"/>
        <v>0</v>
      </c>
      <c r="M57" s="176" t="e">
        <f t="shared" si="6"/>
        <v>#DIV/0!</v>
      </c>
      <c r="N57" s="154" t="e">
        <f t="shared" si="3"/>
        <v>#VALUE!</v>
      </c>
      <c r="O57" s="14" t="e">
        <f>+J57/I57*100</f>
        <v>#VALUE!</v>
      </c>
    </row>
    <row r="58" spans="1:15" s="37" customFormat="1" ht="9.75">
      <c r="A58" s="150">
        <v>68</v>
      </c>
      <c r="B58" s="151" t="s">
        <v>248</v>
      </c>
      <c r="C58" s="152">
        <f aca="true" t="shared" si="8" ref="C58:H58">SUM(C59,C60)</f>
        <v>676</v>
      </c>
      <c r="D58" s="152">
        <f t="shared" si="8"/>
        <v>2000</v>
      </c>
      <c r="E58" s="152">
        <f t="shared" si="8"/>
        <v>70000</v>
      </c>
      <c r="F58" s="152">
        <f t="shared" si="8"/>
        <v>2000</v>
      </c>
      <c r="G58" s="157">
        <f t="shared" si="8"/>
        <v>0</v>
      </c>
      <c r="H58" s="157">
        <f t="shared" si="8"/>
        <v>0</v>
      </c>
      <c r="I58" s="155">
        <v>70000</v>
      </c>
      <c r="J58" s="152">
        <v>70000</v>
      </c>
      <c r="K58" s="173"/>
      <c r="L58" s="156"/>
      <c r="M58" s="176"/>
      <c r="N58" s="154"/>
      <c r="O58" s="14"/>
    </row>
    <row r="59" spans="1:15" s="37" customFormat="1" ht="9.75">
      <c r="A59" s="150">
        <v>681</v>
      </c>
      <c r="B59" s="151" t="s">
        <v>249</v>
      </c>
      <c r="C59" s="157">
        <v>596</v>
      </c>
      <c r="D59" s="157">
        <v>1000</v>
      </c>
      <c r="E59" s="157">
        <v>70000</v>
      </c>
      <c r="F59" s="153">
        <v>1000</v>
      </c>
      <c r="G59" s="157"/>
      <c r="H59" s="157"/>
      <c r="I59" s="177"/>
      <c r="J59" s="157"/>
      <c r="K59" s="173"/>
      <c r="L59" s="156"/>
      <c r="M59" s="176"/>
      <c r="N59" s="154"/>
      <c r="O59" s="14"/>
    </row>
    <row r="60" spans="1:15" s="37" customFormat="1" ht="9.75">
      <c r="A60" s="150">
        <v>683</v>
      </c>
      <c r="B60" s="151" t="s">
        <v>245</v>
      </c>
      <c r="C60" s="157">
        <v>80</v>
      </c>
      <c r="D60" s="178">
        <v>1000</v>
      </c>
      <c r="E60" s="157"/>
      <c r="F60" s="153">
        <v>1000</v>
      </c>
      <c r="G60" s="173"/>
      <c r="H60" s="173"/>
      <c r="I60" s="174"/>
      <c r="J60" s="175"/>
      <c r="K60" s="173"/>
      <c r="L60" s="156"/>
      <c r="M60" s="176"/>
      <c r="N60" s="154"/>
      <c r="O60" s="14"/>
    </row>
    <row r="61" spans="1:17" ht="12.75">
      <c r="A61" s="179">
        <v>7</v>
      </c>
      <c r="B61" s="180" t="s">
        <v>217</v>
      </c>
      <c r="C61" s="181">
        <f aca="true" t="shared" si="9" ref="C61:J61">SUM(C62,C64)</f>
        <v>0</v>
      </c>
      <c r="D61" s="181">
        <f t="shared" si="9"/>
        <v>100000</v>
      </c>
      <c r="E61" s="181">
        <f t="shared" si="9"/>
        <v>158000</v>
      </c>
      <c r="F61" s="181">
        <f t="shared" si="9"/>
        <v>100000</v>
      </c>
      <c r="G61" s="181">
        <f t="shared" si="9"/>
        <v>5500</v>
      </c>
      <c r="H61" s="181">
        <f t="shared" si="9"/>
        <v>4500</v>
      </c>
      <c r="I61" s="181">
        <f t="shared" si="9"/>
        <v>158000</v>
      </c>
      <c r="J61" s="181">
        <f t="shared" si="9"/>
        <v>158000</v>
      </c>
      <c r="K61" s="181" t="e">
        <f aca="true" t="shared" si="10" ref="K61:K73">+D61/C61*100</f>
        <v>#DIV/0!</v>
      </c>
      <c r="L61" s="181">
        <f t="shared" si="6"/>
        <v>158</v>
      </c>
      <c r="M61" s="182" t="e">
        <f>+#REF!/#REF!*100</f>
        <v>#REF!</v>
      </c>
      <c r="N61" s="182">
        <f t="shared" si="3"/>
        <v>158</v>
      </c>
      <c r="O61" s="122">
        <f aca="true" t="shared" si="11" ref="O61:O74">+J61/I61*100</f>
        <v>100</v>
      </c>
      <c r="Q61" s="85"/>
    </row>
    <row r="62" spans="1:25" s="52" customFormat="1" ht="9.75">
      <c r="A62" s="183">
        <v>71</v>
      </c>
      <c r="B62" s="184" t="s">
        <v>250</v>
      </c>
      <c r="C62" s="185">
        <f>SUM(C63)</f>
        <v>0</v>
      </c>
      <c r="D62" s="185">
        <f>SUM(D63)</f>
        <v>100000</v>
      </c>
      <c r="E62" s="185">
        <v>158000</v>
      </c>
      <c r="F62" s="186">
        <f>SUM(F63)</f>
        <v>100000</v>
      </c>
      <c r="G62" s="186">
        <f>SUM(G63)</f>
        <v>0</v>
      </c>
      <c r="H62" s="186">
        <f>SUM(H63)</f>
        <v>0</v>
      </c>
      <c r="I62" s="186">
        <f>SUM(I63)</f>
        <v>158000</v>
      </c>
      <c r="J62" s="185">
        <v>158000</v>
      </c>
      <c r="K62" s="187" t="e">
        <f t="shared" si="10"/>
        <v>#DIV/0!</v>
      </c>
      <c r="L62" s="156">
        <f t="shared" si="6"/>
        <v>158</v>
      </c>
      <c r="M62" s="154">
        <f>+F61/E61*100</f>
        <v>63.29113924050633</v>
      </c>
      <c r="N62" s="154">
        <f t="shared" si="3"/>
        <v>158</v>
      </c>
      <c r="O62" s="14">
        <f t="shared" si="11"/>
        <v>100</v>
      </c>
      <c r="Q62" s="86"/>
      <c r="R62" s="86"/>
      <c r="S62" s="86"/>
      <c r="T62" s="86"/>
      <c r="U62" s="86"/>
      <c r="V62" s="86"/>
      <c r="W62" s="86"/>
      <c r="X62" s="86"/>
      <c r="Y62" s="86"/>
    </row>
    <row r="63" spans="1:25" s="52" customFormat="1" ht="9.75">
      <c r="A63" s="183">
        <v>711</v>
      </c>
      <c r="B63" s="184" t="s">
        <v>251</v>
      </c>
      <c r="C63" s="187"/>
      <c r="D63" s="187">
        <v>100000</v>
      </c>
      <c r="E63" s="187"/>
      <c r="F63" s="186">
        <v>100000</v>
      </c>
      <c r="G63" s="187"/>
      <c r="H63" s="187"/>
      <c r="I63" s="393">
        <v>158000</v>
      </c>
      <c r="J63" s="188" t="s">
        <v>233</v>
      </c>
      <c r="K63" s="187" t="e">
        <f t="shared" si="10"/>
        <v>#DIV/0!</v>
      </c>
      <c r="L63" s="156">
        <f t="shared" si="6"/>
        <v>0</v>
      </c>
      <c r="M63" s="154">
        <f>+F62/E62*100</f>
        <v>63.29113924050633</v>
      </c>
      <c r="N63" s="154">
        <f t="shared" si="3"/>
        <v>158</v>
      </c>
      <c r="O63" s="14" t="e">
        <f t="shared" si="11"/>
        <v>#VALUE!</v>
      </c>
      <c r="Q63" s="86"/>
      <c r="R63" s="86"/>
      <c r="S63" s="86"/>
      <c r="T63" s="86"/>
      <c r="U63" s="86"/>
      <c r="V63" s="86"/>
      <c r="W63" s="86"/>
      <c r="X63" s="86"/>
      <c r="Y63" s="86"/>
    </row>
    <row r="64" spans="1:25" s="28" customFormat="1" ht="20.25">
      <c r="A64" s="160">
        <v>72</v>
      </c>
      <c r="B64" s="151" t="s">
        <v>252</v>
      </c>
      <c r="C64" s="161">
        <f>SUM(C65)</f>
        <v>0</v>
      </c>
      <c r="D64" s="161">
        <f>SUM(D65)</f>
        <v>0</v>
      </c>
      <c r="E64" s="161">
        <v>0</v>
      </c>
      <c r="F64" s="162">
        <f>SUM(F65)</f>
        <v>0</v>
      </c>
      <c r="G64" s="163">
        <v>5500</v>
      </c>
      <c r="H64" s="163">
        <v>4500</v>
      </c>
      <c r="I64" s="164">
        <v>0</v>
      </c>
      <c r="J64" s="161">
        <v>0</v>
      </c>
      <c r="K64" s="189" t="e">
        <f t="shared" si="10"/>
        <v>#DIV/0!</v>
      </c>
      <c r="L64" s="165" t="e">
        <f t="shared" si="6"/>
        <v>#DIV/0!</v>
      </c>
      <c r="M64" s="163" t="e">
        <f>+#REF!/#REF!*100</f>
        <v>#REF!</v>
      </c>
      <c r="N64" s="163" t="e">
        <f t="shared" si="3"/>
        <v>#DIV/0!</v>
      </c>
      <c r="O64" s="116" t="e">
        <f t="shared" si="11"/>
        <v>#DIV/0!</v>
      </c>
      <c r="Q64" s="87"/>
      <c r="R64" s="87"/>
      <c r="S64" s="87"/>
      <c r="T64" s="87"/>
      <c r="U64" s="87"/>
      <c r="V64" s="87"/>
      <c r="W64" s="87"/>
      <c r="X64" s="87"/>
      <c r="Y64" s="87"/>
    </row>
    <row r="65" spans="1:25" s="28" customFormat="1" ht="9.75">
      <c r="A65" s="160">
        <v>721</v>
      </c>
      <c r="B65" s="151" t="s">
        <v>253</v>
      </c>
      <c r="C65" s="166"/>
      <c r="D65" s="166">
        <v>0</v>
      </c>
      <c r="E65" s="166">
        <v>0</v>
      </c>
      <c r="F65" s="162">
        <v>0</v>
      </c>
      <c r="G65" s="163">
        <v>5500</v>
      </c>
      <c r="H65" s="163">
        <v>4500</v>
      </c>
      <c r="I65" s="171" t="s">
        <v>233</v>
      </c>
      <c r="J65" s="172" t="s">
        <v>233</v>
      </c>
      <c r="K65" s="189" t="e">
        <f t="shared" si="10"/>
        <v>#DIV/0!</v>
      </c>
      <c r="L65" s="165" t="e">
        <f t="shared" si="6"/>
        <v>#DIV/0!</v>
      </c>
      <c r="M65" s="163" t="e">
        <f>+F64/E64*100</f>
        <v>#DIV/0!</v>
      </c>
      <c r="N65" s="163" t="e">
        <f t="shared" si="3"/>
        <v>#VALUE!</v>
      </c>
      <c r="O65" s="116" t="e">
        <f t="shared" si="11"/>
        <v>#VALUE!</v>
      </c>
      <c r="Q65" s="87"/>
      <c r="R65" s="87"/>
      <c r="S65" s="87"/>
      <c r="T65" s="87"/>
      <c r="U65" s="87"/>
      <c r="V65" s="87"/>
      <c r="W65" s="87"/>
      <c r="X65" s="87"/>
      <c r="Y65" s="87"/>
    </row>
    <row r="66" spans="1:15" ht="12.75">
      <c r="A66" s="190">
        <v>3</v>
      </c>
      <c r="B66" s="147" t="s">
        <v>3</v>
      </c>
      <c r="C66" s="148">
        <f>SUM(C67,C71,C77,C79,C81,C83,C85)</f>
        <v>2361967</v>
      </c>
      <c r="D66" s="148">
        <f aca="true" t="shared" si="12" ref="D66:J66">SUM(D67,D71,D77,D79,D81,D83,D85)</f>
        <v>4228500</v>
      </c>
      <c r="E66" s="148">
        <f t="shared" si="12"/>
        <v>4259500</v>
      </c>
      <c r="F66" s="148">
        <f t="shared" si="12"/>
        <v>3225500</v>
      </c>
      <c r="G66" s="148" t="e">
        <f t="shared" si="12"/>
        <v>#REF!</v>
      </c>
      <c r="H66" s="148" t="e">
        <f t="shared" si="12"/>
        <v>#REF!</v>
      </c>
      <c r="I66" s="148">
        <f t="shared" si="12"/>
        <v>3045400</v>
      </c>
      <c r="J66" s="148">
        <f t="shared" si="12"/>
        <v>3147400</v>
      </c>
      <c r="K66" s="148">
        <f t="shared" si="10"/>
        <v>179.02451643058518</v>
      </c>
      <c r="L66" s="148">
        <f t="shared" si="6"/>
        <v>100.7331204919002</v>
      </c>
      <c r="M66" s="191" t="e">
        <f>+#REF!/#REF!*100</f>
        <v>#REF!</v>
      </c>
      <c r="N66" s="191">
        <f t="shared" si="3"/>
        <v>94.41636955510774</v>
      </c>
      <c r="O66" s="32">
        <f t="shared" si="11"/>
        <v>103.3493137190517</v>
      </c>
    </row>
    <row r="67" spans="1:25" s="28" customFormat="1" ht="9.75">
      <c r="A67" s="150">
        <v>31</v>
      </c>
      <c r="B67" s="151" t="s">
        <v>6</v>
      </c>
      <c r="C67" s="152">
        <f>SUM(C68,C69,C70)</f>
        <v>577050</v>
      </c>
      <c r="D67" s="152">
        <f aca="true" t="shared" si="13" ref="D67:J67">SUM(D68,D69,D70)</f>
        <v>933500</v>
      </c>
      <c r="E67" s="152">
        <f t="shared" si="13"/>
        <v>756600</v>
      </c>
      <c r="F67" s="152">
        <f t="shared" si="13"/>
        <v>933500</v>
      </c>
      <c r="G67" s="152">
        <f t="shared" si="13"/>
        <v>0</v>
      </c>
      <c r="H67" s="152">
        <f t="shared" si="13"/>
        <v>0</v>
      </c>
      <c r="I67" s="152">
        <f t="shared" si="13"/>
        <v>589000</v>
      </c>
      <c r="J67" s="152">
        <f t="shared" si="13"/>
        <v>841000</v>
      </c>
      <c r="K67" s="187">
        <f t="shared" si="10"/>
        <v>161.77107702972015</v>
      </c>
      <c r="L67" s="156">
        <f t="shared" si="6"/>
        <v>81.04981253347616</v>
      </c>
      <c r="M67" s="154">
        <f>+F66/E66*100</f>
        <v>75.72485033454632</v>
      </c>
      <c r="N67" s="154">
        <f t="shared" si="3"/>
        <v>63.09587573647563</v>
      </c>
      <c r="O67" s="14">
        <f t="shared" si="11"/>
        <v>142.78438030560272</v>
      </c>
      <c r="T67" s="88"/>
      <c r="U67" s="88"/>
      <c r="V67" s="88"/>
      <c r="W67" s="88"/>
      <c r="X67" s="88"/>
      <c r="Y67" s="88"/>
    </row>
    <row r="68" spans="1:25" s="28" customFormat="1" ht="9.75">
      <c r="A68" s="150">
        <v>311</v>
      </c>
      <c r="B68" s="151" t="s">
        <v>254</v>
      </c>
      <c r="C68" s="157">
        <f>SUM(Sheet1!F28,Sheet1!F48,Sheet1!F155)</f>
        <v>485425</v>
      </c>
      <c r="D68" s="157">
        <f>SUM(Sheet1!G28,Sheet1!G48,Sheet1!G155)</f>
        <v>780000</v>
      </c>
      <c r="E68" s="157">
        <f>SUM(Sheet1!H28,Sheet1!H48,Sheet1!H155)</f>
        <v>637000</v>
      </c>
      <c r="F68" s="157">
        <f>SUM(Sheet1!I28,Sheet1!I48,Sheet1!I155)</f>
        <v>780000</v>
      </c>
      <c r="G68" s="157">
        <f>SUM(Sheet1!J28,Sheet1!J48,Sheet1!J155)</f>
        <v>0</v>
      </c>
      <c r="H68" s="157">
        <f>SUM(Sheet1!K28,Sheet1!K48,Sheet1!K155)</f>
        <v>0</v>
      </c>
      <c r="I68" s="157">
        <f>SUM(Sheet1!L28,Sheet1!L48,Sheet1!L155)</f>
        <v>456000</v>
      </c>
      <c r="J68" s="157">
        <f>SUM(Sheet1!M28,Sheet1!M48,Sheet1!M155)</f>
        <v>701000</v>
      </c>
      <c r="K68" s="187">
        <f t="shared" si="10"/>
        <v>160.68393675645055</v>
      </c>
      <c r="L68" s="156">
        <f t="shared" si="6"/>
        <v>81.66666666666667</v>
      </c>
      <c r="M68" s="154">
        <f>+F67/E67*100</f>
        <v>123.38091461802803</v>
      </c>
      <c r="N68" s="154">
        <f t="shared" si="3"/>
        <v>58.46153846153847</v>
      </c>
      <c r="O68" s="14">
        <f t="shared" si="11"/>
        <v>153.7280701754386</v>
      </c>
      <c r="T68" s="89"/>
      <c r="U68" s="89"/>
      <c r="V68" s="89"/>
      <c r="W68" s="89"/>
      <c r="X68" s="88"/>
      <c r="Y68" s="88"/>
    </row>
    <row r="69" spans="1:25" s="28" customFormat="1" ht="9.75">
      <c r="A69" s="150">
        <v>312</v>
      </c>
      <c r="B69" s="151" t="s">
        <v>7</v>
      </c>
      <c r="C69" s="157">
        <f>SUM(Sheet1!F29,Sheet1!F49)</f>
        <v>10500</v>
      </c>
      <c r="D69" s="157">
        <f>SUM(Sheet1!G29,Sheet1!G49)</f>
        <v>14000</v>
      </c>
      <c r="E69" s="157">
        <f>SUM(Sheet1!H29,Sheet1!H49)</f>
        <v>14000</v>
      </c>
      <c r="F69" s="270">
        <f>SUM(Sheet1!I29,Sheet1!I49)</f>
        <v>14000</v>
      </c>
      <c r="G69" s="157">
        <f>SUM(Sheet1!J29,Sheet1!J49)</f>
        <v>0</v>
      </c>
      <c r="H69" s="157">
        <f>SUM(Sheet1!K29,Sheet1!K49)</f>
        <v>0</v>
      </c>
      <c r="I69" s="157">
        <f>SUM(Sheet1!L29,Sheet1!L49)</f>
        <v>22000</v>
      </c>
      <c r="J69" s="157">
        <f>SUM(Sheet1!M29,Sheet1!M49)</f>
        <v>25000</v>
      </c>
      <c r="K69" s="187">
        <f t="shared" si="10"/>
        <v>133.33333333333331</v>
      </c>
      <c r="L69" s="156">
        <f t="shared" si="6"/>
        <v>100</v>
      </c>
      <c r="M69" s="154" t="e">
        <f>+#REF!/#REF!*100</f>
        <v>#REF!</v>
      </c>
      <c r="N69" s="154">
        <f t="shared" si="3"/>
        <v>157.14285714285714</v>
      </c>
      <c r="O69" s="14">
        <f t="shared" si="11"/>
        <v>113.63636363636364</v>
      </c>
      <c r="T69" s="88"/>
      <c r="U69" s="88"/>
      <c r="V69" s="88"/>
      <c r="W69" s="88"/>
      <c r="X69" s="88"/>
      <c r="Y69" s="88"/>
    </row>
    <row r="70" spans="1:25" s="28" customFormat="1" ht="9.75">
      <c r="A70" s="150">
        <v>313</v>
      </c>
      <c r="B70" s="151" t="s">
        <v>57</v>
      </c>
      <c r="C70" s="157">
        <f>SUM(Sheet1!F30,Sheet1!F50,Sheet1!F156)</f>
        <v>81125</v>
      </c>
      <c r="D70" s="157">
        <f>SUM(Sheet1!G30,Sheet1!G50,Sheet1!G156)</f>
        <v>139500</v>
      </c>
      <c r="E70" s="157">
        <f>SUM(Sheet1!H30,Sheet1!H50,Sheet1!H156)</f>
        <v>105600</v>
      </c>
      <c r="F70" s="270">
        <f>SUM(Sheet1!I30,Sheet1!I50,Sheet1!I156)</f>
        <v>139500</v>
      </c>
      <c r="G70" s="157">
        <f>SUM(Sheet1!J30,Sheet1!J50,Sheet1!J156)</f>
        <v>0</v>
      </c>
      <c r="H70" s="157">
        <f>SUM(Sheet1!K30,Sheet1!K50,Sheet1!K156)</f>
        <v>0</v>
      </c>
      <c r="I70" s="157">
        <f>SUM(Sheet1!L30,Sheet1!L50,Sheet1!L156)</f>
        <v>111000</v>
      </c>
      <c r="J70" s="157">
        <f>SUM(Sheet1!M30,Sheet1!M50,Sheet1!M156)</f>
        <v>115000</v>
      </c>
      <c r="K70" s="187">
        <f t="shared" si="10"/>
        <v>171.95685670261943</v>
      </c>
      <c r="L70" s="156">
        <f t="shared" si="6"/>
        <v>75.6989247311828</v>
      </c>
      <c r="M70" s="154" t="e">
        <f>+#REF!/#REF!*100</f>
        <v>#REF!</v>
      </c>
      <c r="N70" s="154">
        <f t="shared" si="3"/>
        <v>79.56989247311827</v>
      </c>
      <c r="O70" s="14">
        <f t="shared" si="11"/>
        <v>103.60360360360362</v>
      </c>
      <c r="T70" s="89"/>
      <c r="U70" s="89"/>
      <c r="V70" s="89"/>
      <c r="W70" s="89"/>
      <c r="X70" s="88"/>
      <c r="Y70" s="88"/>
    </row>
    <row r="71" spans="1:25" s="28" customFormat="1" ht="9.75">
      <c r="A71" s="150">
        <v>32</v>
      </c>
      <c r="B71" s="151" t="s">
        <v>4</v>
      </c>
      <c r="C71" s="152">
        <f aca="true" t="shared" si="14" ref="C71:J71">SUM(C72,C73,C75,C74,C76)</f>
        <v>1218834</v>
      </c>
      <c r="D71" s="152">
        <f t="shared" si="14"/>
        <v>1622500</v>
      </c>
      <c r="E71" s="152">
        <f t="shared" si="14"/>
        <v>1813400</v>
      </c>
      <c r="F71" s="152">
        <f t="shared" si="14"/>
        <v>1540500</v>
      </c>
      <c r="G71" s="152" t="e">
        <f t="shared" si="14"/>
        <v>#REF!</v>
      </c>
      <c r="H71" s="152" t="e">
        <f t="shared" si="14"/>
        <v>#REF!</v>
      </c>
      <c r="I71" s="152">
        <f t="shared" si="14"/>
        <v>1951900</v>
      </c>
      <c r="J71" s="152">
        <f t="shared" si="14"/>
        <v>1791900</v>
      </c>
      <c r="K71" s="187">
        <f t="shared" si="10"/>
        <v>133.1190301550498</v>
      </c>
      <c r="L71" s="156">
        <f t="shared" si="6"/>
        <v>111.7657935285054</v>
      </c>
      <c r="M71" s="154" t="e">
        <f>+#REF!/#REF!*100</f>
        <v>#REF!</v>
      </c>
      <c r="N71" s="154">
        <f t="shared" si="3"/>
        <v>126.70561506004543</v>
      </c>
      <c r="O71" s="14">
        <f t="shared" si="11"/>
        <v>91.80285875300989</v>
      </c>
      <c r="T71" s="88"/>
      <c r="U71" s="88"/>
      <c r="V71" s="88"/>
      <c r="W71" s="88"/>
      <c r="X71" s="88"/>
      <c r="Y71" s="88"/>
    </row>
    <row r="72" spans="1:25" s="28" customFormat="1" ht="9.75">
      <c r="A72" s="150">
        <v>321</v>
      </c>
      <c r="B72" s="151" t="s">
        <v>121</v>
      </c>
      <c r="C72" s="157">
        <f>SUM(Sheet1!F32,Sheet1!F52,Sheet1!F158,)</f>
        <v>5414</v>
      </c>
      <c r="D72" s="157">
        <f>SUM(Sheet1!G32,Sheet1!G52,Sheet1!G158,)</f>
        <v>27000</v>
      </c>
      <c r="E72" s="157">
        <f>SUM(Sheet1!H32,Sheet1!H52,Sheet1!H158,)</f>
        <v>18900</v>
      </c>
      <c r="F72" s="153">
        <f>SUM(Sheet1!I32,Sheet1!I52,Sheet1!I158,)</f>
        <v>27000</v>
      </c>
      <c r="G72" s="157">
        <f>SUM(Sheet1!J32,Sheet1!J52,Sheet1!J158,)</f>
        <v>0</v>
      </c>
      <c r="H72" s="157">
        <f>SUM(Sheet1!K32,Sheet1!K52,Sheet1!K158,)</f>
        <v>0</v>
      </c>
      <c r="I72" s="157">
        <f>SUM(Sheet1!L32,Sheet1!L52,Sheet1!L158,)</f>
        <v>18900</v>
      </c>
      <c r="J72" s="157">
        <f>SUM(Sheet1!M32,Sheet1!M52,Sheet1!M158,)</f>
        <v>18900</v>
      </c>
      <c r="K72" s="187">
        <f t="shared" si="10"/>
        <v>498.70705578130776</v>
      </c>
      <c r="L72" s="156">
        <f>+E72/D72*100</f>
        <v>70</v>
      </c>
      <c r="M72" s="154">
        <f>+F71/E71*100</f>
        <v>84.95092092202493</v>
      </c>
      <c r="N72" s="154">
        <f t="shared" si="3"/>
        <v>70</v>
      </c>
      <c r="O72" s="14">
        <f t="shared" si="11"/>
        <v>100</v>
      </c>
      <c r="T72" s="89"/>
      <c r="U72" s="89"/>
      <c r="V72" s="89"/>
      <c r="W72" s="89"/>
      <c r="X72" s="88"/>
      <c r="Y72" s="88"/>
    </row>
    <row r="73" spans="1:25" s="28" customFormat="1" ht="9.75">
      <c r="A73" s="150">
        <v>322</v>
      </c>
      <c r="B73" s="151" t="s">
        <v>59</v>
      </c>
      <c r="C73" s="157">
        <f>SUM(Sheet1!F33,Sheet1!F53,Sheet1!F66,Sheet1!F72,Sheet1!F129,Sheet1!F147,Sheet1!F159,Sheet1!F169,Sheet1!F181,Sheet1!F190,Sheet1!F200,Sheet1!F255,Sheet1!F266,Sheet1!F287)</f>
        <v>246127</v>
      </c>
      <c r="D73" s="157">
        <f>SUM(Sheet1!G33,Sheet1!G53,Sheet1!G66,Sheet1!G72,Sheet1!G129,Sheet1!G147,Sheet1!G159,Sheet1!G169,Sheet1!G190,Sheet1!G200,Sheet1!G255,Sheet1!G266,Sheet1!G287)</f>
        <v>366500</v>
      </c>
      <c r="E73" s="157">
        <f>SUM(Sheet1!H33,Sheet1!H53,Sheet1!H66,Sheet1!H72,Sheet1!H129,Sheet1!H147,Sheet1!H159,Sheet1!H169,Sheet1!H190,Sheet1!H200,Sheet1!H255,Sheet1!H266,Sheet1!H287)</f>
        <v>390000</v>
      </c>
      <c r="F73" s="153">
        <f>SUM(Sheet1!I33,Sheet1!I53,Sheet1!I66,Sheet1!I72,Sheet1!I129,Sheet1!I147,Sheet1!I159,Sheet1!I169,Sheet1!I190,Sheet1!I200,Sheet1!I255,Sheet1!I266,Sheet1!I287)</f>
        <v>366500</v>
      </c>
      <c r="G73" s="157" t="e">
        <f>SUM(Sheet1!J33,Sheet1!J53,Sheet1!J66,Sheet1!J72,Sheet1!J129,Sheet1!J147,Sheet1!J159,Sheet1!J169,Sheet1!J190,Sheet1!J200,Sheet1!J255,Sheet1!J266,Sheet1!J287)</f>
        <v>#REF!</v>
      </c>
      <c r="H73" s="157" t="e">
        <f>SUM(Sheet1!K33,Sheet1!K53,Sheet1!K66,Sheet1!K72,Sheet1!K129,Sheet1!K147,Sheet1!K159,Sheet1!K169,Sheet1!K190,Sheet1!K200,Sheet1!K255,Sheet1!K266,Sheet1!K287)</f>
        <v>#REF!</v>
      </c>
      <c r="I73" s="157">
        <f>SUM(Sheet1!L33,Sheet1!L53,Sheet1!L66,Sheet1!L72,Sheet1!L129,Sheet1!L147,Sheet1!L159,Sheet1!L169,Sheet1!L190,Sheet1!L200,Sheet1!L255,Sheet1!L266,Sheet1!L287)</f>
        <v>395000</v>
      </c>
      <c r="J73" s="157">
        <f>SUM(Sheet1!M33,Sheet1!M53,Sheet1!M66,Sheet1!M72,Sheet1!M129,Sheet1!M147,Sheet1!M159,Sheet1!M169,Sheet1!M190,Sheet1!M200,Sheet1!M255,Sheet1!M266,Sheet1!M287)</f>
        <v>385000</v>
      </c>
      <c r="K73" s="187">
        <f t="shared" si="10"/>
        <v>148.90686515498098</v>
      </c>
      <c r="L73" s="156">
        <f>+E73/D73*100</f>
        <v>106.41200545702591</v>
      </c>
      <c r="M73" s="154" t="e">
        <f>+#REF!/#REF!*100</f>
        <v>#REF!</v>
      </c>
      <c r="N73" s="154">
        <f t="shared" si="3"/>
        <v>107.77626193724421</v>
      </c>
      <c r="O73" s="14">
        <f t="shared" si="11"/>
        <v>97.46835443037975</v>
      </c>
      <c r="R73" s="87"/>
      <c r="S73" s="89"/>
      <c r="T73" s="89"/>
      <c r="U73" s="89"/>
      <c r="V73" s="89"/>
      <c r="W73" s="88"/>
      <c r="X73" s="88"/>
      <c r="Y73" s="88"/>
    </row>
    <row r="74" spans="1:26" s="28" customFormat="1" ht="9.75">
      <c r="A74" s="150">
        <v>323</v>
      </c>
      <c r="B74" s="151" t="s">
        <v>55</v>
      </c>
      <c r="C74" s="157">
        <f>SUM(Sheet1!F22,Sheet1!F34,Sheet1!F54,Sheet1!F67,Sheet1!F73,Sheet1!F95,Sheet1!F113,Sheet1!F130,Sheet1!F148,Sheet1!F160,Sheet1!F170,Sheet1!F177,Sheet1!F182,Sheet1!F191,Sheet1!F201,Sheet1!F206,Sheet1!F210,Sheet1!F256,Sheet1!F267,Sheet1!F288)</f>
        <v>762015</v>
      </c>
      <c r="D74" s="157">
        <f>SUM(Sheet1!G22,Sheet1!G34,Sheet1!G54,Sheet1!G67,Sheet1!G73,Sheet1!G95,Sheet1!G113,Sheet1!G130,Sheet1!G148,Sheet1!G160,Sheet1!G170,Sheet1!G177,Sheet1!G182,Sheet1!G191,Sheet1!G201,Sheet1!G206,Sheet1!G210,Sheet1!G256,Sheet1!G267,Sheet1!G288)</f>
        <v>973000</v>
      </c>
      <c r="E74" s="157">
        <f>SUM(Sheet1!H22,Sheet1!H34,Sheet1!H54,Sheet1!H67,Sheet1!H73,Sheet1!H95,Sheet1!H113,Sheet1!H130,Sheet1!H148,Sheet1!H160,Sheet1!H170,Sheet1!H177,Sheet1!H182,Sheet1!H191,Sheet1!H201,Sheet1!H206,Sheet1!H210,Sheet1!H256,Sheet1!H267,Sheet1!H288)</f>
        <v>1086500</v>
      </c>
      <c r="F74" s="157">
        <f>SUM(Sheet1!I22,Sheet1!I34,Sheet1!I54,Sheet1!I67,Sheet1!I73,Sheet1!I95,Sheet1!I113,Sheet1!I130,Sheet1!I148,Sheet1!I160,Sheet1!I170,Sheet1!I177,Sheet1!I182,Sheet1!I191,Sheet1!I201,Sheet1!I206,Sheet1!I210,Sheet1!I256,Sheet1!I267,Sheet1!I288)</f>
        <v>980000</v>
      </c>
      <c r="G74" s="157" t="e">
        <f>SUM(Sheet1!J22,Sheet1!J34,Sheet1!J54,Sheet1!J67,Sheet1!J73,Sheet1!J95,Sheet1!J113,Sheet1!J130,Sheet1!J148,Sheet1!J160,Sheet1!J170,Sheet1!J177,Sheet1!J182,Sheet1!J191,Sheet1!J201,Sheet1!J206,Sheet1!J210,Sheet1!J256,Sheet1!J267,Sheet1!J288)</f>
        <v>#REF!</v>
      </c>
      <c r="H74" s="157" t="e">
        <f>SUM(Sheet1!K22,Sheet1!K34,Sheet1!K54,Sheet1!K67,Sheet1!K73,Sheet1!K95,Sheet1!K113,Sheet1!K130,Sheet1!K148,Sheet1!K160,Sheet1!K170,Sheet1!K177,Sheet1!K182,Sheet1!K191,Sheet1!K201,Sheet1!K206,Sheet1!K210,Sheet1!K256,Sheet1!K267,Sheet1!K288)</f>
        <v>#REF!</v>
      </c>
      <c r="I74" s="157">
        <f>SUM(Sheet1!L22,Sheet1!L34,Sheet1!L54,Sheet1!L67,Sheet1!L73,Sheet1!L95,Sheet1!L113,Sheet1!L130,Sheet1!L148,Sheet1!L160,Sheet1!L170,Sheet1!L177,Sheet1!L182,Sheet1!L191,Sheet1!L201,Sheet1!L206,Sheet1!L210,Sheet1!L256,Sheet1!L267,Sheet1!L288)</f>
        <v>1144500</v>
      </c>
      <c r="J74" s="157">
        <f>SUM(Sheet1!M22,Sheet1!M34,Sheet1!M54,Sheet1!M67,Sheet1!M73,Sheet1!M95,Sheet1!M113,Sheet1!M130,Sheet1!M148,Sheet1!M160,Sheet1!M170,Sheet1!M177,Sheet1!M182,Sheet1!M191,Sheet1!M201,Sheet1!M206,Sheet1!M210,Sheet1!M256,Sheet1!M267,Sheet1!M288)</f>
        <v>1134500</v>
      </c>
      <c r="K74" s="187">
        <f aca="true" t="shared" si="15" ref="K74:L99">+D74/C74*100</f>
        <v>127.68777517502936</v>
      </c>
      <c r="L74" s="156">
        <f t="shared" si="15"/>
        <v>111.66495375128468</v>
      </c>
      <c r="M74" s="154" t="e">
        <f>+#REF!/#REF!*100</f>
        <v>#REF!</v>
      </c>
      <c r="N74" s="154">
        <f t="shared" si="3"/>
        <v>116.78571428571429</v>
      </c>
      <c r="O74" s="14">
        <f t="shared" si="11"/>
        <v>99.12625600698995</v>
      </c>
      <c r="R74" s="89"/>
      <c r="S74" s="89"/>
      <c r="T74" s="89"/>
      <c r="U74" s="89"/>
      <c r="V74" s="89"/>
      <c r="W74" s="89"/>
      <c r="X74" s="89"/>
      <c r="Y74" s="90"/>
      <c r="Z74" s="83"/>
    </row>
    <row r="75" spans="1:25" s="28" customFormat="1" ht="9.75">
      <c r="A75" s="150">
        <v>324</v>
      </c>
      <c r="B75" s="151" t="s">
        <v>255</v>
      </c>
      <c r="C75" s="157">
        <f>SUM(Sheet1!F55)</f>
        <v>11493</v>
      </c>
      <c r="D75" s="157">
        <f>SUM(Sheet1!G55)</f>
        <v>12000</v>
      </c>
      <c r="E75" s="157">
        <f>SUM(Sheet1!H55)</f>
        <v>1000</v>
      </c>
      <c r="F75" s="153">
        <f>SUM(Sheet1!I55)</f>
        <v>12000</v>
      </c>
      <c r="G75" s="157">
        <f>SUM(Sheet1!J55)</f>
        <v>0</v>
      </c>
      <c r="H75" s="157">
        <f>SUM(Sheet1!K55)</f>
        <v>0</v>
      </c>
      <c r="I75" s="157">
        <f>SUM(Sheet1!L55)</f>
        <v>1000</v>
      </c>
      <c r="J75" s="157">
        <f>SUM(Sheet1!M55)</f>
        <v>1000</v>
      </c>
      <c r="K75" s="187"/>
      <c r="L75" s="156"/>
      <c r="M75" s="154"/>
      <c r="N75" s="154">
        <f t="shared" si="3"/>
        <v>8.333333333333332</v>
      </c>
      <c r="O75" s="14"/>
      <c r="R75" s="87"/>
      <c r="S75" s="89"/>
      <c r="T75" s="89"/>
      <c r="U75" s="89"/>
      <c r="V75" s="89"/>
      <c r="W75" s="88"/>
      <c r="X75" s="88"/>
      <c r="Y75" s="88"/>
    </row>
    <row r="76" spans="1:25" s="28" customFormat="1" ht="9.75">
      <c r="A76" s="160">
        <v>329</v>
      </c>
      <c r="B76" s="151" t="s">
        <v>8</v>
      </c>
      <c r="C76" s="166">
        <f>SUM(Sheet1!F23,Sheet1!F35,Sheet1!F56,Sheet1!F68,Sheet1!F74,Sheet1!F131,Sheet1!F137,Sheet1!F161,Sheet1!F202)</f>
        <v>193785</v>
      </c>
      <c r="D76" s="166">
        <f>SUM(Sheet1!G23,Sheet1!G35,Sheet1!G56,Sheet1!G68,Sheet1!G74,Sheet1!G131,Sheet1!G137,Sheet1!G161,Sheet1!G202)</f>
        <v>244000</v>
      </c>
      <c r="E76" s="166">
        <f>SUM(Sheet1!H23,Sheet1!H35,Sheet1!H56,Sheet1!H68,Sheet1!H74,Sheet1!H131,Sheet1!H137,Sheet1!H161,Sheet1!H202)</f>
        <v>317000</v>
      </c>
      <c r="F76" s="192">
        <f>SUM(Sheet1!I23,Sheet1!I35,Sheet1!I56,Sheet1!I68,Sheet1!I74,Sheet1!I131,Sheet1!I137,Sheet1!I161,Sheet1!I202)</f>
        <v>155000</v>
      </c>
      <c r="G76" s="166">
        <f>SUM(Sheet1!J23,Sheet1!J35,Sheet1!J56,Sheet1!J68,Sheet1!J74,Sheet1!J131,Sheet1!J137,Sheet1!J161,Sheet1!J202)</f>
        <v>0</v>
      </c>
      <c r="H76" s="166">
        <f>SUM(Sheet1!K23,Sheet1!K35,Sheet1!K56,Sheet1!K68,Sheet1!K74,Sheet1!K131,Sheet1!K137,Sheet1!K161,Sheet1!K202)</f>
        <v>0</v>
      </c>
      <c r="I76" s="166">
        <f>SUM(Sheet1!L23,Sheet1!L35,Sheet1!L56,Sheet1!L68,Sheet1!L74,Sheet1!L131,Sheet1!L137,Sheet1!L161,Sheet1!L202)</f>
        <v>392500</v>
      </c>
      <c r="J76" s="166">
        <f>SUM(Sheet1!M23,Sheet1!M35,Sheet1!M56,Sheet1!M68,Sheet1!M74,Sheet1!M131,Sheet1!M137,Sheet1!M161,Sheet1!M202)</f>
        <v>252500</v>
      </c>
      <c r="K76" s="166" t="e">
        <f>SUM(Sheet1!N23,Sheet1!N35,Sheet1!N56,Sheet1!N68,Sheet1!N74,Sheet1!N131,Sheet1!N137)</f>
        <v>#DIV/0!</v>
      </c>
      <c r="L76" s="166">
        <f>SUM(Sheet1!O23,Sheet1!O35,Sheet1!O56,Sheet1!O68,Sheet1!O74,Sheet1!O131,Sheet1!O137)</f>
        <v>794.6145124716554</v>
      </c>
      <c r="M76" s="166">
        <f>SUM(Sheet1!P23,Sheet1!P35,Sheet1!P56,Sheet1!P68,Sheet1!P74,Sheet1!P131,Sheet1!P137)</f>
        <v>605.4242584745763</v>
      </c>
      <c r="N76" s="166" t="e">
        <f>SUM(Sheet1!Q23,Sheet1!Q35,Sheet1!Q56,Sheet1!Q68,Sheet1!Q74,Sheet1!Q131,Sheet1!Q137)</f>
        <v>#DIV/0!</v>
      </c>
      <c r="O76" s="116">
        <f aca="true" t="shared" si="16" ref="O76:O87">+J76/I76*100</f>
        <v>64.3312101910828</v>
      </c>
      <c r="R76" s="87"/>
      <c r="S76" s="89"/>
      <c r="T76" s="89"/>
      <c r="U76" s="89"/>
      <c r="V76" s="89"/>
      <c r="W76" s="88"/>
      <c r="X76" s="88"/>
      <c r="Y76" s="88"/>
    </row>
    <row r="77" spans="1:26" s="28" customFormat="1" ht="9.75">
      <c r="A77" s="150">
        <v>34</v>
      </c>
      <c r="B77" s="151" t="s">
        <v>9</v>
      </c>
      <c r="C77" s="152">
        <f aca="true" t="shared" si="17" ref="C77:J77">SUM(C78)</f>
        <v>6843</v>
      </c>
      <c r="D77" s="152">
        <f t="shared" si="17"/>
        <v>13000</v>
      </c>
      <c r="E77" s="152">
        <f t="shared" si="17"/>
        <v>15500</v>
      </c>
      <c r="F77" s="152">
        <f t="shared" si="17"/>
        <v>13000</v>
      </c>
      <c r="G77" s="152">
        <f t="shared" si="17"/>
        <v>0</v>
      </c>
      <c r="H77" s="152">
        <f t="shared" si="17"/>
        <v>0</v>
      </c>
      <c r="I77" s="152">
        <f t="shared" si="17"/>
        <v>15500</v>
      </c>
      <c r="J77" s="152">
        <f t="shared" si="17"/>
        <v>15500</v>
      </c>
      <c r="K77" s="187">
        <f t="shared" si="15"/>
        <v>189.97515709484145</v>
      </c>
      <c r="L77" s="156">
        <f t="shared" si="15"/>
        <v>119.23076923076923</v>
      </c>
      <c r="M77" s="154" t="e">
        <f>+#REF!/#REF!*100</f>
        <v>#REF!</v>
      </c>
      <c r="N77" s="154">
        <f t="shared" si="3"/>
        <v>119.23076923076923</v>
      </c>
      <c r="O77" s="14">
        <f t="shared" si="16"/>
        <v>100</v>
      </c>
      <c r="R77" s="89"/>
      <c r="S77" s="89"/>
      <c r="T77" s="89"/>
      <c r="U77" s="89"/>
      <c r="V77" s="89"/>
      <c r="W77" s="89"/>
      <c r="X77" s="89"/>
      <c r="Y77" s="89"/>
      <c r="Z77" s="30"/>
    </row>
    <row r="78" spans="1:25" s="28" customFormat="1" ht="9.75">
      <c r="A78" s="150">
        <v>343</v>
      </c>
      <c r="B78" s="151" t="s">
        <v>56</v>
      </c>
      <c r="C78" s="157">
        <f>SUM(Sheet1!F58)</f>
        <v>6843</v>
      </c>
      <c r="D78" s="157">
        <f>SUM(Sheet1!G58)</f>
        <v>13000</v>
      </c>
      <c r="E78" s="157">
        <f>SUM(Sheet1!H58)</f>
        <v>15500</v>
      </c>
      <c r="F78" s="157">
        <f>SUM(Sheet1!I58)</f>
        <v>13000</v>
      </c>
      <c r="G78" s="157">
        <f>SUM(Sheet1!J58)</f>
        <v>0</v>
      </c>
      <c r="H78" s="157">
        <f>SUM(Sheet1!K58)</f>
        <v>0</v>
      </c>
      <c r="I78" s="157">
        <f>SUM(Sheet1!L58)</f>
        <v>15500</v>
      </c>
      <c r="J78" s="157">
        <f>SUM(Sheet1!M58)</f>
        <v>15500</v>
      </c>
      <c r="K78" s="187">
        <f t="shared" si="15"/>
        <v>189.97515709484145</v>
      </c>
      <c r="L78" s="156">
        <f t="shared" si="15"/>
        <v>119.23076923076923</v>
      </c>
      <c r="M78" s="154">
        <f>+F77/E77*100</f>
        <v>83.87096774193549</v>
      </c>
      <c r="N78" s="154">
        <f t="shared" si="3"/>
        <v>119.23076923076923</v>
      </c>
      <c r="O78" s="14">
        <f t="shared" si="16"/>
        <v>100</v>
      </c>
      <c r="R78" s="87"/>
      <c r="S78" s="89"/>
      <c r="T78" s="89"/>
      <c r="U78" s="89"/>
      <c r="V78" s="89"/>
      <c r="W78" s="88"/>
      <c r="X78" s="88"/>
      <c r="Y78" s="88"/>
    </row>
    <row r="79" spans="1:25" s="37" customFormat="1" ht="9.75">
      <c r="A79" s="150">
        <v>35</v>
      </c>
      <c r="B79" s="151" t="s">
        <v>38</v>
      </c>
      <c r="C79" s="152">
        <f aca="true" t="shared" si="18" ref="C79:J79">SUM(C80)</f>
        <v>8482</v>
      </c>
      <c r="D79" s="152">
        <f t="shared" si="18"/>
        <v>60000</v>
      </c>
      <c r="E79" s="152">
        <f t="shared" si="18"/>
        <v>30000</v>
      </c>
      <c r="F79" s="152">
        <f t="shared" si="18"/>
        <v>60000</v>
      </c>
      <c r="G79" s="152">
        <f t="shared" si="18"/>
        <v>0</v>
      </c>
      <c r="H79" s="152">
        <f t="shared" si="18"/>
        <v>0</v>
      </c>
      <c r="I79" s="152">
        <f t="shared" si="18"/>
        <v>60000</v>
      </c>
      <c r="J79" s="152">
        <f t="shared" si="18"/>
        <v>60000</v>
      </c>
      <c r="K79" s="187">
        <f t="shared" si="15"/>
        <v>707.3803348266919</v>
      </c>
      <c r="L79" s="156">
        <f t="shared" si="15"/>
        <v>50</v>
      </c>
      <c r="M79" s="154" t="e">
        <f>+#REF!/#REF!*100</f>
        <v>#REF!</v>
      </c>
      <c r="N79" s="154">
        <f t="shared" si="3"/>
        <v>100</v>
      </c>
      <c r="O79" s="14">
        <f t="shared" si="16"/>
        <v>100</v>
      </c>
      <c r="R79" s="91"/>
      <c r="S79" s="91"/>
      <c r="T79" s="92"/>
      <c r="U79" s="92"/>
      <c r="V79" s="92"/>
      <c r="W79" s="92"/>
      <c r="X79" s="92"/>
      <c r="Y79" s="92"/>
    </row>
    <row r="80" spans="1:25" s="37" customFormat="1" ht="20.25">
      <c r="A80" s="160">
        <v>352</v>
      </c>
      <c r="B80" s="151" t="s">
        <v>256</v>
      </c>
      <c r="C80" s="166">
        <f>SUM(Sheet1!F121,Sheet1!F125)</f>
        <v>8482</v>
      </c>
      <c r="D80" s="166">
        <f>SUM(Sheet1!G121,Sheet1!G125)</f>
        <v>60000</v>
      </c>
      <c r="E80" s="166">
        <f>SUM(Sheet1!H121,Sheet1!H125)</f>
        <v>30000</v>
      </c>
      <c r="F80" s="162">
        <f>SUM(Sheet1!I121,Sheet1!I125)</f>
        <v>60000</v>
      </c>
      <c r="G80" s="166">
        <f>SUM(Sheet1!J121,Sheet1!J125)</f>
        <v>0</v>
      </c>
      <c r="H80" s="166">
        <f>SUM(Sheet1!K121,Sheet1!K125)</f>
        <v>0</v>
      </c>
      <c r="I80" s="166">
        <f>SUM(Sheet1!L121,Sheet1!L125)</f>
        <v>60000</v>
      </c>
      <c r="J80" s="166">
        <f>SUM(Sheet1!M121,Sheet1!M125)</f>
        <v>60000</v>
      </c>
      <c r="K80" s="189">
        <f t="shared" si="15"/>
        <v>707.3803348266919</v>
      </c>
      <c r="L80" s="165">
        <f t="shared" si="15"/>
        <v>50</v>
      </c>
      <c r="M80" s="163">
        <f>+F79/E79*100</f>
        <v>200</v>
      </c>
      <c r="N80" s="163">
        <f t="shared" si="3"/>
        <v>100</v>
      </c>
      <c r="O80" s="116">
        <f t="shared" si="16"/>
        <v>100</v>
      </c>
      <c r="R80" s="89"/>
      <c r="S80" s="89"/>
      <c r="T80" s="89"/>
      <c r="U80" s="89"/>
      <c r="V80" s="92"/>
      <c r="W80" s="92"/>
      <c r="X80" s="92"/>
      <c r="Y80" s="92"/>
    </row>
    <row r="81" spans="1:25" s="28" customFormat="1" ht="20.25">
      <c r="A81" s="160">
        <v>36</v>
      </c>
      <c r="B81" s="151" t="s">
        <v>13</v>
      </c>
      <c r="C81" s="161">
        <f>SUM(C82)</f>
        <v>63844</v>
      </c>
      <c r="D81" s="161">
        <f aca="true" t="shared" si="19" ref="D81:J81">SUM(D82)</f>
        <v>85000</v>
      </c>
      <c r="E81" s="161">
        <f t="shared" si="19"/>
        <v>40000</v>
      </c>
      <c r="F81" s="161">
        <f t="shared" si="19"/>
        <v>110000</v>
      </c>
      <c r="G81" s="161" t="e">
        <f t="shared" si="19"/>
        <v>#REF!</v>
      </c>
      <c r="H81" s="161" t="e">
        <f t="shared" si="19"/>
        <v>#REF!</v>
      </c>
      <c r="I81" s="161">
        <f t="shared" si="19"/>
        <v>60000</v>
      </c>
      <c r="J81" s="161">
        <f t="shared" si="19"/>
        <v>60000</v>
      </c>
      <c r="K81" s="189">
        <f t="shared" si="15"/>
        <v>133.1370214898816</v>
      </c>
      <c r="L81" s="165">
        <f t="shared" si="15"/>
        <v>47.05882352941176</v>
      </c>
      <c r="M81" s="163" t="e">
        <f>+#REF!/#REF!*100</f>
        <v>#REF!</v>
      </c>
      <c r="N81" s="163">
        <f t="shared" si="3"/>
        <v>54.54545454545454</v>
      </c>
      <c r="O81" s="116">
        <f t="shared" si="16"/>
        <v>100</v>
      </c>
      <c r="R81" s="87"/>
      <c r="S81" s="87"/>
      <c r="T81" s="88"/>
      <c r="U81" s="88"/>
      <c r="V81" s="88"/>
      <c r="W81" s="88"/>
      <c r="X81" s="88"/>
      <c r="Y81" s="88"/>
    </row>
    <row r="82" spans="1:25" s="28" customFormat="1" ht="9.75">
      <c r="A82" s="150">
        <v>363</v>
      </c>
      <c r="B82" s="151" t="s">
        <v>37</v>
      </c>
      <c r="C82" s="157">
        <f>SUM(Sheet1!F60,Sheet1!F101,Sheet1!F105,Sheet1!F269,Sheet1!F274,Sheet1!F290,)</f>
        <v>63844</v>
      </c>
      <c r="D82" s="157">
        <f>SUM(Sheet1!G60,Sheet1!G101,Sheet1!G105,Sheet1!G269,Sheet1!G274,Sheet1!G290,)</f>
        <v>85000</v>
      </c>
      <c r="E82" s="157">
        <f>SUM(Sheet1!H60,Sheet1!H101,Sheet1!H105,Sheet1!H269,Sheet1!H274,Sheet1!H290,Sheet1!H334)</f>
        <v>40000</v>
      </c>
      <c r="F82" s="157">
        <f>SUM(Sheet1!I60,Sheet1!I101,Sheet1!I105,Sheet1!I269,Sheet1!I274,Sheet1!I290,)</f>
        <v>110000</v>
      </c>
      <c r="G82" s="157" t="e">
        <f>SUM(Sheet1!J60,Sheet1!J101,Sheet1!J105,Sheet1!J269,Sheet1!J274,Sheet1!J290,Sheet1!J334)</f>
        <v>#REF!</v>
      </c>
      <c r="H82" s="157" t="e">
        <f>SUM(Sheet1!K60,Sheet1!K101,Sheet1!K105,Sheet1!K269,Sheet1!K274,Sheet1!K290,Sheet1!K334)</f>
        <v>#REF!</v>
      </c>
      <c r="I82" s="157">
        <f>SUM(Sheet1!L60,Sheet1!L101,Sheet1!L105,Sheet1!L269,Sheet1!L274,Sheet1!L290,Sheet1!L334)</f>
        <v>60000</v>
      </c>
      <c r="J82" s="157">
        <f>SUM(Sheet1!M60,Sheet1!M101,Sheet1!M105,Sheet1!M269,Sheet1!M274,Sheet1!M290,Sheet1!M334)</f>
        <v>60000</v>
      </c>
      <c r="K82" s="187">
        <f t="shared" si="15"/>
        <v>133.1370214898816</v>
      </c>
      <c r="L82" s="156">
        <f t="shared" si="15"/>
        <v>47.05882352941176</v>
      </c>
      <c r="M82" s="154">
        <f>+F81/E81*100</f>
        <v>275</v>
      </c>
      <c r="N82" s="154">
        <f t="shared" si="3"/>
        <v>54.54545454545454</v>
      </c>
      <c r="O82" s="14">
        <f t="shared" si="16"/>
        <v>100</v>
      </c>
      <c r="R82" s="89"/>
      <c r="S82" s="89"/>
      <c r="T82" s="89"/>
      <c r="U82" s="89"/>
      <c r="V82" s="88"/>
      <c r="W82" s="88"/>
      <c r="X82" s="88"/>
      <c r="Y82" s="88"/>
    </row>
    <row r="83" spans="1:25" s="28" customFormat="1" ht="20.25">
      <c r="A83" s="160">
        <v>37</v>
      </c>
      <c r="B83" s="151" t="s">
        <v>10</v>
      </c>
      <c r="C83" s="161">
        <f>SUM(C84)</f>
        <v>160000</v>
      </c>
      <c r="D83" s="161">
        <f aca="true" t="shared" si="20" ref="D83:J83">SUM(D84)</f>
        <v>120000</v>
      </c>
      <c r="E83" s="161">
        <f t="shared" si="20"/>
        <v>70000</v>
      </c>
      <c r="F83" s="161">
        <f t="shared" si="20"/>
        <v>200000</v>
      </c>
      <c r="G83" s="161" t="e">
        <f t="shared" si="20"/>
        <v>#REF!</v>
      </c>
      <c r="H83" s="161" t="e">
        <f t="shared" si="20"/>
        <v>#REF!</v>
      </c>
      <c r="I83" s="161">
        <f t="shared" si="20"/>
        <v>70000</v>
      </c>
      <c r="J83" s="161">
        <f t="shared" si="20"/>
        <v>70000</v>
      </c>
      <c r="K83" s="189">
        <f t="shared" si="15"/>
        <v>75</v>
      </c>
      <c r="L83" s="165">
        <f t="shared" si="15"/>
        <v>58.333333333333336</v>
      </c>
      <c r="M83" s="163" t="e">
        <f>+#REF!/#REF!*100</f>
        <v>#REF!</v>
      </c>
      <c r="N83" s="163">
        <f t="shared" si="3"/>
        <v>35</v>
      </c>
      <c r="O83" s="116">
        <f t="shared" si="16"/>
        <v>100</v>
      </c>
      <c r="R83" s="87"/>
      <c r="S83" s="87"/>
      <c r="T83" s="88"/>
      <c r="U83" s="88"/>
      <c r="V83" s="88"/>
      <c r="W83" s="88"/>
      <c r="X83" s="88"/>
      <c r="Y83" s="88"/>
    </row>
    <row r="84" spans="1:25" s="28" customFormat="1" ht="20.25">
      <c r="A84" s="160">
        <v>372</v>
      </c>
      <c r="B84" s="151" t="s">
        <v>257</v>
      </c>
      <c r="C84" s="166">
        <f>SUM(Sheet1!F276,Sheet1!F308)</f>
        <v>160000</v>
      </c>
      <c r="D84" s="166">
        <f>SUM(Sheet1!G276,Sheet1!G308)</f>
        <v>120000</v>
      </c>
      <c r="E84" s="166">
        <f>SUM(Sheet1!H276,Sheet1!H308)</f>
        <v>70000</v>
      </c>
      <c r="F84" s="162">
        <f>SUM(Sheet1!I276,Sheet1!I308)</f>
        <v>200000</v>
      </c>
      <c r="G84" s="166" t="e">
        <f>SUM(Sheet1!J276,Sheet1!J308)</f>
        <v>#REF!</v>
      </c>
      <c r="H84" s="166" t="e">
        <f>SUM(Sheet1!K276,Sheet1!K308)</f>
        <v>#REF!</v>
      </c>
      <c r="I84" s="166">
        <f>SUM(Sheet1!L276,Sheet1!L308)</f>
        <v>70000</v>
      </c>
      <c r="J84" s="166">
        <f>SUM(Sheet1!M276,Sheet1!M308)</f>
        <v>70000</v>
      </c>
      <c r="K84" s="189">
        <f>+D84/C84*100</f>
        <v>75</v>
      </c>
      <c r="L84" s="165">
        <f>+E84/D84*100</f>
        <v>58.333333333333336</v>
      </c>
      <c r="M84" s="163" t="e">
        <f>+#REF!/#REF!*100</f>
        <v>#REF!</v>
      </c>
      <c r="N84" s="163">
        <f t="shared" si="3"/>
        <v>35</v>
      </c>
      <c r="O84" s="116">
        <f t="shared" si="16"/>
        <v>100</v>
      </c>
      <c r="R84" s="87"/>
      <c r="S84" s="89"/>
      <c r="T84" s="89"/>
      <c r="U84" s="89"/>
      <c r="V84" s="89"/>
      <c r="W84" s="88"/>
      <c r="X84" s="88"/>
      <c r="Y84" s="88"/>
    </row>
    <row r="85" spans="1:25" s="28" customFormat="1" ht="9.75">
      <c r="A85" s="150">
        <v>38</v>
      </c>
      <c r="B85" s="151" t="s">
        <v>5</v>
      </c>
      <c r="C85" s="152">
        <f aca="true" t="shared" si="21" ref="C85:J85">SUM(C86,C87,C88,C89,C90)</f>
        <v>326914</v>
      </c>
      <c r="D85" s="152">
        <f t="shared" si="21"/>
        <v>1394500</v>
      </c>
      <c r="E85" s="152">
        <f t="shared" si="21"/>
        <v>1534000</v>
      </c>
      <c r="F85" s="152">
        <f t="shared" si="21"/>
        <v>368500</v>
      </c>
      <c r="G85" s="152" t="e">
        <f t="shared" si="21"/>
        <v>#REF!</v>
      </c>
      <c r="H85" s="152" t="e">
        <f t="shared" si="21"/>
        <v>#REF!</v>
      </c>
      <c r="I85" s="152">
        <f t="shared" si="21"/>
        <v>299000</v>
      </c>
      <c r="J85" s="152">
        <f t="shared" si="21"/>
        <v>309000</v>
      </c>
      <c r="K85" s="187">
        <f t="shared" si="15"/>
        <v>426.5647846222554</v>
      </c>
      <c r="L85" s="156">
        <f t="shared" si="15"/>
        <v>110.00358551452135</v>
      </c>
      <c r="M85" s="154" t="e">
        <f>+#REF!/#REF!*100</f>
        <v>#REF!</v>
      </c>
      <c r="N85" s="154">
        <f t="shared" si="3"/>
        <v>81.13975576662143</v>
      </c>
      <c r="O85" s="14">
        <f t="shared" si="16"/>
        <v>103.34448160535116</v>
      </c>
      <c r="R85" s="87"/>
      <c r="S85" s="87"/>
      <c r="T85" s="88"/>
      <c r="U85" s="88"/>
      <c r="V85" s="88"/>
      <c r="W85" s="88"/>
      <c r="X85" s="88"/>
      <c r="Y85" s="88"/>
    </row>
    <row r="86" spans="1:25" s="28" customFormat="1" ht="9.75">
      <c r="A86" s="150">
        <v>381</v>
      </c>
      <c r="B86" s="151" t="s">
        <v>62</v>
      </c>
      <c r="C86" s="157">
        <f>SUM(Sheet1!F24,Sheet1!F40,Sheet1!F97,Sheet1!F133,Sheet1!F139,Sheet1!F193,Sheet1!F283,Sheet1!F294,Sheet1!F301,Sheet1!F310,Sheet1!F315,Sheet1!F319,Sheet1!F323,Sheet1!F327,Sheet1!F334)</f>
        <v>285591</v>
      </c>
      <c r="D86" s="157">
        <f>SUM(Sheet1!G24,Sheet1!G40,Sheet1!G97,Sheet1!G133,Sheet1!G139,Sheet1!G193,Sheet1!G283,Sheet1!G294,Sheet1!G301,Sheet1!G310,Sheet1!G315,Sheet1!G319,Sheet1!G323,Sheet1!G327,Sheet1!G334)</f>
        <v>314500</v>
      </c>
      <c r="E86" s="157">
        <f>SUM(Sheet1!H24,Sheet1!H40,Sheet1!H97,Sheet1!H133,Sheet1!H139,Sheet1!H193,Sheet1!H283,Sheet1!H294,Sheet1!H301,Sheet1!H310,Sheet1!H315,Sheet1!H319,Sheet1!H323,Sheet1!H327,Sheet1!H334)</f>
        <v>274000</v>
      </c>
      <c r="F86" s="157">
        <f>SUM(Sheet1!I24,Sheet1!I40,Sheet1!I97,Sheet1!I133,Sheet1!I139,Sheet1!I193,Sheet1!I283,Sheet1!I294,Sheet1!I301,Sheet1!I310,Sheet1!I315,Sheet1!I319,Sheet1!I323,Sheet1!I327,Sheet1!I334)</f>
        <v>338500</v>
      </c>
      <c r="G86" s="157" t="e">
        <f>SUM(Sheet1!J24,Sheet1!J40,Sheet1!J97,Sheet1!J133,Sheet1!J139,Sheet1!J193,Sheet1!J283,Sheet1!J294,Sheet1!J301,Sheet1!J310,Sheet1!J315,Sheet1!J319,Sheet1!J323,Sheet1!J327,Sheet1!J334)</f>
        <v>#REF!</v>
      </c>
      <c r="H86" s="157" t="e">
        <f>SUM(Sheet1!K24,Sheet1!K40,Sheet1!K97,Sheet1!K133,Sheet1!K139,Sheet1!K193,Sheet1!K283,Sheet1!K294,Sheet1!K301,Sheet1!K310,Sheet1!K315,Sheet1!K319,Sheet1!K323,Sheet1!K327,Sheet1!K334)</f>
        <v>#REF!</v>
      </c>
      <c r="I86" s="157">
        <f>SUM(Sheet1!L24,Sheet1!L40,Sheet1!L97,Sheet1!L133,Sheet1!L139,Sheet1!L193,Sheet1!L283,Sheet1!L294,Sheet1!L301,Sheet1!L310,Sheet1!L315,Sheet1!L319,Sheet1!L323,Sheet1!L327,Sheet1!L334)</f>
        <v>289000</v>
      </c>
      <c r="J86" s="157">
        <f>SUM(Sheet1!M24,Sheet1!M40,Sheet1!M97,Sheet1!M133,Sheet1!M139,Sheet1!M193,Sheet1!M283,Sheet1!M294,Sheet1!M301,Sheet1!M310,Sheet1!M315,Sheet1!M319,Sheet1!M323,Sheet1!M327,Sheet1!M334)</f>
        <v>299000</v>
      </c>
      <c r="K86" s="187">
        <f t="shared" si="15"/>
        <v>110.12251786645936</v>
      </c>
      <c r="L86" s="156">
        <f t="shared" si="15"/>
        <v>87.12241653418124</v>
      </c>
      <c r="M86" s="154">
        <f>+F85/E85*100</f>
        <v>24.022164276401565</v>
      </c>
      <c r="N86" s="154">
        <f t="shared" si="3"/>
        <v>85.37666174298376</v>
      </c>
      <c r="O86" s="14">
        <f t="shared" si="16"/>
        <v>103.46020761245676</v>
      </c>
      <c r="R86" s="89"/>
      <c r="S86" s="89"/>
      <c r="T86" s="89"/>
      <c r="U86" s="89"/>
      <c r="V86" s="88"/>
      <c r="W86" s="88"/>
      <c r="X86" s="88"/>
      <c r="Y86" s="88"/>
    </row>
    <row r="87" spans="1:15" s="37" customFormat="1" ht="9.75">
      <c r="A87" s="150">
        <v>382</v>
      </c>
      <c r="B87" s="151" t="s">
        <v>258</v>
      </c>
      <c r="C87" s="157">
        <f>SUM(Sheet1!F341)</f>
        <v>8342</v>
      </c>
      <c r="D87" s="157">
        <f>SUM(Sheet1!G341)</f>
        <v>1050000</v>
      </c>
      <c r="E87" s="157">
        <f>SUM(Sheet1!H341)</f>
        <v>1250000</v>
      </c>
      <c r="F87" s="157">
        <f>SUM(Sheet1!I341)</f>
        <v>0</v>
      </c>
      <c r="G87" s="157" t="e">
        <f>SUM(Sheet1!J341)</f>
        <v>#REF!</v>
      </c>
      <c r="H87" s="157" t="e">
        <f>SUM(Sheet1!K341)</f>
        <v>#REF!</v>
      </c>
      <c r="I87" s="157">
        <f>SUM(Sheet1!L341)</f>
        <v>0</v>
      </c>
      <c r="J87" s="157">
        <f>SUM(Sheet1!M341)</f>
        <v>0</v>
      </c>
      <c r="K87" s="187">
        <f t="shared" si="15"/>
        <v>12586.909614001439</v>
      </c>
      <c r="L87" s="156">
        <f t="shared" si="15"/>
        <v>119.04761904761905</v>
      </c>
      <c r="M87" s="154" t="e">
        <f>+#REF!/#REF!*100</f>
        <v>#REF!</v>
      </c>
      <c r="N87" s="154" t="e">
        <f t="shared" si="3"/>
        <v>#DIV/0!</v>
      </c>
      <c r="O87" s="14" t="e">
        <f t="shared" si="16"/>
        <v>#DIV/0!</v>
      </c>
    </row>
    <row r="88" spans="1:15" s="37" customFormat="1" ht="9.75">
      <c r="A88" s="150">
        <v>383</v>
      </c>
      <c r="B88" s="151" t="s">
        <v>124</v>
      </c>
      <c r="C88" s="157">
        <f>SUM(Sheet1!F62)</f>
        <v>0</v>
      </c>
      <c r="D88" s="157">
        <f>SUM(Sheet1!G62)</f>
        <v>0</v>
      </c>
      <c r="E88" s="157">
        <f>SUM(Sheet1!H62)</f>
        <v>0</v>
      </c>
      <c r="F88" s="153">
        <f>SUM(Sheet1!I62)</f>
        <v>0</v>
      </c>
      <c r="G88" s="157" t="e">
        <f>SUM(Sheet1!J62)</f>
        <v>#REF!</v>
      </c>
      <c r="H88" s="157" t="e">
        <f>SUM(Sheet1!K62)</f>
        <v>#REF!</v>
      </c>
      <c r="I88" s="157">
        <f>SUM(Sheet1!L62)</f>
        <v>0</v>
      </c>
      <c r="J88" s="157">
        <f>SUM(Sheet1!M62)</f>
        <v>0</v>
      </c>
      <c r="K88" s="187" t="e">
        <f t="shared" si="15"/>
        <v>#DIV/0!</v>
      </c>
      <c r="L88" s="156"/>
      <c r="M88" s="154"/>
      <c r="N88" s="154"/>
      <c r="O88" s="14"/>
    </row>
    <row r="89" spans="1:15" s="37" customFormat="1" ht="9.75">
      <c r="A89" s="150">
        <v>385</v>
      </c>
      <c r="B89" s="151" t="s">
        <v>60</v>
      </c>
      <c r="C89" s="157">
        <f>SUM(Sheet1!F78)</f>
        <v>0</v>
      </c>
      <c r="D89" s="157">
        <f>SUM(Sheet1!G78)</f>
        <v>10000</v>
      </c>
      <c r="E89" s="157">
        <f>SUM(Sheet1!H78)</f>
        <v>10000</v>
      </c>
      <c r="F89" s="153">
        <f>SUM(Sheet1!I78)</f>
        <v>10000</v>
      </c>
      <c r="G89" s="157">
        <f>SUM(Sheet1!J78)</f>
        <v>0</v>
      </c>
      <c r="H89" s="157">
        <f>SUM(Sheet1!K78)</f>
        <v>0</v>
      </c>
      <c r="I89" s="157">
        <f>SUM(Sheet1!L78)</f>
        <v>10000</v>
      </c>
      <c r="J89" s="157">
        <f>SUM(Sheet1!M78)</f>
        <v>10000</v>
      </c>
      <c r="K89" s="187" t="e">
        <f t="shared" si="15"/>
        <v>#DIV/0!</v>
      </c>
      <c r="L89" s="156">
        <f t="shared" si="15"/>
        <v>100</v>
      </c>
      <c r="M89" s="154" t="e">
        <f>+#REF!/#REF!*100</f>
        <v>#REF!</v>
      </c>
      <c r="N89" s="154">
        <f t="shared" si="3"/>
        <v>100</v>
      </c>
      <c r="O89" s="14">
        <f aca="true" t="shared" si="22" ref="O89:O99">+J89/I89*100</f>
        <v>100</v>
      </c>
    </row>
    <row r="90" spans="1:15" s="28" customFormat="1" ht="9.75">
      <c r="A90" s="150">
        <v>386</v>
      </c>
      <c r="B90" s="151" t="s">
        <v>258</v>
      </c>
      <c r="C90" s="157">
        <f>SUM(Sheet1!F224,Sheet1!F258)</f>
        <v>32981</v>
      </c>
      <c r="D90" s="157">
        <f>SUM(Sheet1!G224,Sheet1!G258)</f>
        <v>20000</v>
      </c>
      <c r="E90" s="157">
        <f>SUM(Sheet1!H224,Sheet1!H258)</f>
        <v>0</v>
      </c>
      <c r="F90" s="157">
        <f>SUM(Sheet1!I224,Sheet1!I258)</f>
        <v>20000</v>
      </c>
      <c r="G90" s="157" t="e">
        <f>SUM(Sheet1!J224,Sheet1!J258)</f>
        <v>#REF!</v>
      </c>
      <c r="H90" s="157" t="e">
        <f>SUM(Sheet1!K224,Sheet1!K258)</f>
        <v>#REF!</v>
      </c>
      <c r="I90" s="157">
        <f>SUM(Sheet1!L224,Sheet1!L258)</f>
        <v>0</v>
      </c>
      <c r="J90" s="157">
        <f>SUM(Sheet1!M224,Sheet1!M258)</f>
        <v>0</v>
      </c>
      <c r="K90" s="187">
        <f t="shared" si="15"/>
        <v>60.640975106879715</v>
      </c>
      <c r="L90" s="156">
        <f t="shared" si="15"/>
        <v>0</v>
      </c>
      <c r="M90" s="154" t="e">
        <f>+#REF!/#REF!*100</f>
        <v>#REF!</v>
      </c>
      <c r="N90" s="154">
        <f t="shared" si="3"/>
        <v>0</v>
      </c>
      <c r="O90" s="14" t="e">
        <f t="shared" si="22"/>
        <v>#DIV/0!</v>
      </c>
    </row>
    <row r="91" spans="1:15" ht="12.75">
      <c r="A91" s="179">
        <v>4</v>
      </c>
      <c r="B91" s="180" t="s">
        <v>11</v>
      </c>
      <c r="C91" s="181">
        <f>SUM(C92,C94,C100)</f>
        <v>540553</v>
      </c>
      <c r="D91" s="181">
        <f aca="true" t="shared" si="23" ref="D91:J91">SUM(D92,D94,D100)</f>
        <v>734000</v>
      </c>
      <c r="E91" s="181">
        <f t="shared" si="23"/>
        <v>946000</v>
      </c>
      <c r="F91" s="181">
        <f t="shared" si="23"/>
        <v>2039000</v>
      </c>
      <c r="G91" s="181" t="e">
        <f t="shared" si="23"/>
        <v>#REF!</v>
      </c>
      <c r="H91" s="181" t="e">
        <f t="shared" si="23"/>
        <v>#REF!</v>
      </c>
      <c r="I91" s="181">
        <f t="shared" si="23"/>
        <v>2177500</v>
      </c>
      <c r="J91" s="181">
        <f t="shared" si="23"/>
        <v>2085500</v>
      </c>
      <c r="K91" s="181">
        <f t="shared" si="15"/>
        <v>135.7868701126439</v>
      </c>
      <c r="L91" s="181">
        <f t="shared" si="15"/>
        <v>128.88283378746596</v>
      </c>
      <c r="M91" s="182" t="e">
        <f>+#REF!/#REF!*100</f>
        <v>#REF!</v>
      </c>
      <c r="N91" s="182">
        <f t="shared" si="3"/>
        <v>106.79254536537519</v>
      </c>
      <c r="O91" s="122">
        <f t="shared" si="22"/>
        <v>95.77497129735936</v>
      </c>
    </row>
    <row r="92" spans="1:15" s="28" customFormat="1" ht="20.25">
      <c r="A92" s="160">
        <v>41</v>
      </c>
      <c r="B92" s="151" t="s">
        <v>259</v>
      </c>
      <c r="C92" s="161">
        <f>SUM(C93,)</f>
        <v>0</v>
      </c>
      <c r="D92" s="161">
        <f aca="true" t="shared" si="24" ref="D92:J92">SUM(D93,)</f>
        <v>0</v>
      </c>
      <c r="E92" s="161">
        <f t="shared" si="24"/>
        <v>0</v>
      </c>
      <c r="F92" s="161">
        <f t="shared" si="24"/>
        <v>0</v>
      </c>
      <c r="G92" s="161" t="e">
        <f t="shared" si="24"/>
        <v>#REF!</v>
      </c>
      <c r="H92" s="161" t="e">
        <f t="shared" si="24"/>
        <v>#REF!</v>
      </c>
      <c r="I92" s="161">
        <f t="shared" si="24"/>
        <v>50000</v>
      </c>
      <c r="J92" s="161">
        <f t="shared" si="24"/>
        <v>50000</v>
      </c>
      <c r="K92" s="189" t="e">
        <f t="shared" si="15"/>
        <v>#DIV/0!</v>
      </c>
      <c r="L92" s="165" t="e">
        <f t="shared" si="15"/>
        <v>#DIV/0!</v>
      </c>
      <c r="M92" s="163">
        <f>+F91/E91*100</f>
        <v>215.53911205073996</v>
      </c>
      <c r="N92" s="163" t="e">
        <f t="shared" si="3"/>
        <v>#DIV/0!</v>
      </c>
      <c r="O92" s="116">
        <f t="shared" si="22"/>
        <v>100</v>
      </c>
    </row>
    <row r="93" spans="1:15" s="28" customFormat="1" ht="9.75">
      <c r="A93" s="160">
        <v>411</v>
      </c>
      <c r="B93" s="151" t="s">
        <v>63</v>
      </c>
      <c r="C93" s="166">
        <f>SUM(Sheet1!F116)</f>
        <v>0</v>
      </c>
      <c r="D93" s="166">
        <f>SUM(Sheet1!G116)</f>
        <v>0</v>
      </c>
      <c r="E93" s="166">
        <f>SUM(Sheet1!H116)</f>
        <v>0</v>
      </c>
      <c r="F93" s="166">
        <f>SUM(Sheet1!I116)</f>
        <v>0</v>
      </c>
      <c r="G93" s="166" t="e">
        <f>SUM(Sheet1!J116)</f>
        <v>#REF!</v>
      </c>
      <c r="H93" s="166" t="e">
        <f>SUM(Sheet1!K116)</f>
        <v>#REF!</v>
      </c>
      <c r="I93" s="166">
        <f>SUM(Sheet1!L116)</f>
        <v>50000</v>
      </c>
      <c r="J93" s="166">
        <f>SUM(Sheet1!M116)</f>
        <v>50000</v>
      </c>
      <c r="K93" s="189" t="e">
        <f t="shared" si="15"/>
        <v>#DIV/0!</v>
      </c>
      <c r="L93" s="165" t="e">
        <f t="shared" si="15"/>
        <v>#DIV/0!</v>
      </c>
      <c r="M93" s="163" t="e">
        <f>+F92/E92*100</f>
        <v>#DIV/0!</v>
      </c>
      <c r="N93" s="163" t="e">
        <f t="shared" si="3"/>
        <v>#DIV/0!</v>
      </c>
      <c r="O93" s="116">
        <f t="shared" si="22"/>
        <v>100</v>
      </c>
    </row>
    <row r="94" spans="1:15" s="28" customFormat="1" ht="20.25">
      <c r="A94" s="160">
        <v>42</v>
      </c>
      <c r="B94" s="151" t="s">
        <v>12</v>
      </c>
      <c r="C94" s="161">
        <f>SUM(C95,C96,C97,C98,C99)</f>
        <v>513064</v>
      </c>
      <c r="D94" s="161">
        <f aca="true" t="shared" si="25" ref="D94:J94">SUM(D95,D96,D97,D98,D99)</f>
        <v>634000</v>
      </c>
      <c r="E94" s="161">
        <f t="shared" si="25"/>
        <v>904000</v>
      </c>
      <c r="F94" s="161">
        <f t="shared" si="25"/>
        <v>1839000</v>
      </c>
      <c r="G94" s="161" t="e">
        <f t="shared" si="25"/>
        <v>#REF!</v>
      </c>
      <c r="H94" s="161" t="e">
        <f t="shared" si="25"/>
        <v>#REF!</v>
      </c>
      <c r="I94" s="161">
        <f t="shared" si="25"/>
        <v>1927500</v>
      </c>
      <c r="J94" s="161">
        <f t="shared" si="25"/>
        <v>1835500</v>
      </c>
      <c r="K94" s="189">
        <f t="shared" si="15"/>
        <v>123.57132833330735</v>
      </c>
      <c r="L94" s="165">
        <f t="shared" si="15"/>
        <v>142.58675078864354</v>
      </c>
      <c r="M94" s="163" t="e">
        <f>+#REF!/#REF!*100</f>
        <v>#REF!</v>
      </c>
      <c r="N94" s="163">
        <f t="shared" si="3"/>
        <v>104.81239804241436</v>
      </c>
      <c r="O94" s="116">
        <f t="shared" si="22"/>
        <v>95.22697795071335</v>
      </c>
    </row>
    <row r="95" spans="1:21" s="28" customFormat="1" ht="9.75">
      <c r="A95" s="150">
        <v>421</v>
      </c>
      <c r="B95" s="151" t="s">
        <v>65</v>
      </c>
      <c r="C95" s="157">
        <f>SUM(Sheet1!F151,Sheet1!F173,Sheet1!F185,Sheet1!F219,Sheet1!F227,Sheet1!F238,Sheet1!F244,Sheet1!F249)</f>
        <v>433468</v>
      </c>
      <c r="D95" s="157">
        <f>SUM(Sheet1!G151,Sheet1!G173,Sheet1!G185,Sheet1!G219,Sheet1!G227,Sheet1!G238,Sheet1!G244,Sheet1!G249)</f>
        <v>500000</v>
      </c>
      <c r="E95" s="157">
        <f>SUM(Sheet1!H151,Sheet1!H173,Sheet1!H185,Sheet1!H219,Sheet1!H227,Sheet1!H238,Sheet1!H244,Sheet1!H249)</f>
        <v>792000</v>
      </c>
      <c r="F95" s="157">
        <f>SUM(Sheet1!I151,Sheet1!I173,Sheet1!I185,Sheet1!I219,Sheet1!I227,Sheet1!I238,Sheet1!I244,Sheet1!I249)</f>
        <v>1700000</v>
      </c>
      <c r="G95" s="157" t="e">
        <f>SUM(Sheet1!J151,Sheet1!J173,Sheet1!J185,Sheet1!J219,Sheet1!J227,Sheet1!J238,Sheet1!J244,Sheet1!J249)</f>
        <v>#REF!</v>
      </c>
      <c r="H95" s="157" t="e">
        <f>SUM(Sheet1!K151,Sheet1!K173,Sheet1!K185,Sheet1!K219,Sheet1!K227,Sheet1!K238,Sheet1!K244,Sheet1!K249)</f>
        <v>#REF!</v>
      </c>
      <c r="I95" s="157">
        <f>SUM(Sheet1!L151,Sheet1!L173,Sheet1!L185,Sheet1!L219,Sheet1!L227,Sheet1!L239,Sheet1!L244,Sheet1!L249)</f>
        <v>1815500</v>
      </c>
      <c r="J95" s="157">
        <f>SUM(Sheet1!M151,Sheet1!M173,Sheet1!M185,Sheet1!M219,Sheet1!M227,Sheet1!M239,Sheet1!M244,Sheet1!M249)</f>
        <v>1713500</v>
      </c>
      <c r="K95" s="187">
        <f t="shared" si="15"/>
        <v>115.3487685365471</v>
      </c>
      <c r="L95" s="156">
        <f t="shared" si="15"/>
        <v>158.4</v>
      </c>
      <c r="M95" s="154">
        <f>+F94/E94*100</f>
        <v>203.429203539823</v>
      </c>
      <c r="N95" s="154">
        <f t="shared" si="3"/>
        <v>106.79411764705881</v>
      </c>
      <c r="O95" s="14">
        <f t="shared" si="22"/>
        <v>94.38171302671441</v>
      </c>
      <c r="R95" s="31"/>
      <c r="S95" s="31"/>
      <c r="T95" s="31"/>
      <c r="U95" s="60"/>
    </row>
    <row r="96" spans="1:15" s="28" customFormat="1" ht="9.75">
      <c r="A96" s="150">
        <v>422</v>
      </c>
      <c r="B96" s="151" t="s">
        <v>53</v>
      </c>
      <c r="C96" s="157">
        <f>SUM(Sheet1!F82,Sheet1!F164,Sheet1!F196,Sheet1!F213,Sheet1!F239)</f>
        <v>71596</v>
      </c>
      <c r="D96" s="157">
        <f>SUM(Sheet1!G82,Sheet1!G164,Sheet1!G196,Sheet1!G213)</f>
        <v>109000</v>
      </c>
      <c r="E96" s="157">
        <f>SUM(Sheet1!H82,Sheet1!H164,Sheet1!H196,Sheet1!H213)</f>
        <v>72000</v>
      </c>
      <c r="F96" s="153">
        <f>SUM(Sheet1!I82,Sheet1!I164,Sheet1!I196,Sheet1!I213,Sheet1!I239)</f>
        <v>114000</v>
      </c>
      <c r="G96" s="157">
        <f>SUM(Sheet1!J82,Sheet1!J164,Sheet1!J196,Sheet1!J213)</f>
        <v>0</v>
      </c>
      <c r="H96" s="157">
        <f>SUM(Sheet1!K82,Sheet1!K164,Sheet1!K196,Sheet1!K213)</f>
        <v>0</v>
      </c>
      <c r="I96" s="157">
        <f>SUM(Sheet1!L82,Sheet1!L164,Sheet1!L196,Sheet1!L213)</f>
        <v>72000</v>
      </c>
      <c r="J96" s="157">
        <f>SUM(Sheet1!M82,Sheet1!M164,Sheet1!M196,Sheet1!M213)</f>
        <v>72000</v>
      </c>
      <c r="K96" s="187">
        <f t="shared" si="15"/>
        <v>152.24314207497625</v>
      </c>
      <c r="L96" s="156">
        <f t="shared" si="15"/>
        <v>66.05504587155964</v>
      </c>
      <c r="M96" s="154" t="e">
        <f>+#REF!/#REF!*100</f>
        <v>#REF!</v>
      </c>
      <c r="N96" s="154">
        <f t="shared" si="3"/>
        <v>63.1578947368421</v>
      </c>
      <c r="O96" s="14">
        <f t="shared" si="22"/>
        <v>100</v>
      </c>
    </row>
    <row r="97" spans="1:15" s="28" customFormat="1" ht="9.75">
      <c r="A97" s="150">
        <v>423</v>
      </c>
      <c r="B97" s="151" t="s">
        <v>342</v>
      </c>
      <c r="C97" s="157">
        <f>SUM(Sheet1!F83)</f>
        <v>0</v>
      </c>
      <c r="D97" s="157"/>
      <c r="E97" s="157"/>
      <c r="F97" s="153"/>
      <c r="G97" s="154"/>
      <c r="H97" s="154"/>
      <c r="I97" s="158"/>
      <c r="J97" s="159"/>
      <c r="K97" s="187"/>
      <c r="L97" s="156"/>
      <c r="M97" s="154"/>
      <c r="N97" s="154"/>
      <c r="O97" s="14"/>
    </row>
    <row r="98" spans="1:15" s="28" customFormat="1" ht="9.75">
      <c r="A98" s="150">
        <v>425</v>
      </c>
      <c r="B98" s="151" t="s">
        <v>360</v>
      </c>
      <c r="C98" s="157">
        <f>SUM(Sheet1!F165)</f>
        <v>0</v>
      </c>
      <c r="D98" s="157"/>
      <c r="E98" s="157"/>
      <c r="F98" s="153"/>
      <c r="G98" s="154"/>
      <c r="H98" s="154"/>
      <c r="I98" s="158"/>
      <c r="J98" s="159"/>
      <c r="K98" s="187"/>
      <c r="L98" s="156"/>
      <c r="M98" s="154"/>
      <c r="N98" s="154"/>
      <c r="O98" s="14"/>
    </row>
    <row r="99" spans="1:15" s="28" customFormat="1" ht="9.75">
      <c r="A99" s="150">
        <v>426</v>
      </c>
      <c r="B99" s="151" t="s">
        <v>61</v>
      </c>
      <c r="C99" s="157">
        <f>SUM(Sheet1!F84,Sheet1!F88)</f>
        <v>8000</v>
      </c>
      <c r="D99" s="157">
        <f>SUM(Sheet1!G84,Sheet1!G88)</f>
        <v>25000</v>
      </c>
      <c r="E99" s="157">
        <f>SUM(Sheet1!H84,Sheet1!H88)</f>
        <v>40000</v>
      </c>
      <c r="F99" s="153">
        <f>SUM(Sheet1!I84,Sheet1!I88)</f>
        <v>25000</v>
      </c>
      <c r="G99" s="153">
        <f>SUM(Sheet1!J84,Sheet1!J88)</f>
        <v>0</v>
      </c>
      <c r="H99" s="153">
        <f>SUM(Sheet1!K84,Sheet1!K88)</f>
        <v>0</v>
      </c>
      <c r="I99" s="153">
        <f>SUM(Sheet1!L84,Sheet1!L88)</f>
        <v>40000</v>
      </c>
      <c r="J99" s="153">
        <f>SUM(Sheet1!M84,Sheet1!M88)</f>
        <v>50000</v>
      </c>
      <c r="K99" s="187">
        <f t="shared" si="15"/>
        <v>312.5</v>
      </c>
      <c r="L99" s="156">
        <f t="shared" si="15"/>
        <v>160</v>
      </c>
      <c r="M99" s="154" t="e">
        <f>+#REF!/#REF!*100</f>
        <v>#REF!</v>
      </c>
      <c r="N99" s="154">
        <f t="shared" si="3"/>
        <v>160</v>
      </c>
      <c r="O99" s="14">
        <f t="shared" si="22"/>
        <v>125</v>
      </c>
    </row>
    <row r="100" spans="1:15" s="28" customFormat="1" ht="20.25">
      <c r="A100" s="150">
        <v>45</v>
      </c>
      <c r="B100" s="151" t="s">
        <v>352</v>
      </c>
      <c r="C100" s="157">
        <f>SUM(C101)</f>
        <v>27489</v>
      </c>
      <c r="D100" s="157">
        <f aca="true" t="shared" si="26" ref="D100:J100">SUM(D101)</f>
        <v>100000</v>
      </c>
      <c r="E100" s="157">
        <f t="shared" si="26"/>
        <v>42000</v>
      </c>
      <c r="F100" s="157">
        <f t="shared" si="26"/>
        <v>200000</v>
      </c>
      <c r="G100" s="157">
        <f t="shared" si="26"/>
        <v>0</v>
      </c>
      <c r="H100" s="157">
        <f t="shared" si="26"/>
        <v>0</v>
      </c>
      <c r="I100" s="157">
        <f t="shared" si="26"/>
        <v>200000</v>
      </c>
      <c r="J100" s="157">
        <f t="shared" si="26"/>
        <v>200000</v>
      </c>
      <c r="K100" s="187"/>
      <c r="L100" s="156"/>
      <c r="M100" s="154"/>
      <c r="N100" s="154"/>
      <c r="O100" s="14"/>
    </row>
    <row r="101" spans="1:15" s="28" customFormat="1" ht="20.25">
      <c r="A101" s="150">
        <v>451</v>
      </c>
      <c r="B101" s="151" t="s">
        <v>351</v>
      </c>
      <c r="C101" s="157">
        <f>SUM(Sheet1!F229)</f>
        <v>27489</v>
      </c>
      <c r="D101" s="157">
        <f>SUM(Sheet1!G229)</f>
        <v>100000</v>
      </c>
      <c r="E101" s="157">
        <f>SUM(Sheet1!H229)</f>
        <v>42000</v>
      </c>
      <c r="F101" s="193">
        <f>SUM(Sheet1!I229)</f>
        <v>200000</v>
      </c>
      <c r="G101" s="157">
        <f>SUM(Sheet1!J229)</f>
        <v>0</v>
      </c>
      <c r="H101" s="157">
        <f>SUM(Sheet1!K229)</f>
        <v>0</v>
      </c>
      <c r="I101" s="157">
        <f>SUM(Sheet1!L229)</f>
        <v>200000</v>
      </c>
      <c r="J101" s="157">
        <f>SUM(Sheet1!M229)</f>
        <v>200000</v>
      </c>
      <c r="K101" s="187"/>
      <c r="L101" s="156"/>
      <c r="M101" s="154"/>
      <c r="N101" s="154"/>
      <c r="O101" s="14"/>
    </row>
    <row r="102" spans="1:15" ht="12.75">
      <c r="A102" s="143" t="s">
        <v>219</v>
      </c>
      <c r="B102" s="143"/>
      <c r="C102" s="144" t="s">
        <v>260</v>
      </c>
      <c r="D102" s="144" t="s">
        <v>260</v>
      </c>
      <c r="E102" s="144" t="s">
        <v>260</v>
      </c>
      <c r="F102" s="144"/>
      <c r="G102" s="144"/>
      <c r="H102" s="144"/>
      <c r="I102" s="145"/>
      <c r="J102" s="144"/>
      <c r="K102" s="194"/>
      <c r="L102" s="194"/>
      <c r="M102" s="194"/>
      <c r="N102" s="194"/>
      <c r="O102" s="93"/>
    </row>
    <row r="103" spans="1:15" ht="12.75">
      <c r="A103" s="195">
        <v>5</v>
      </c>
      <c r="B103" s="196" t="s">
        <v>136</v>
      </c>
      <c r="C103" s="197" t="e">
        <f>SUM(C104)</f>
        <v>#REF!</v>
      </c>
      <c r="D103" s="197" t="e">
        <f aca="true" t="shared" si="27" ref="D103:J103">SUM(D104)</f>
        <v>#REF!</v>
      </c>
      <c r="E103" s="197" t="e">
        <f t="shared" si="27"/>
        <v>#REF!</v>
      </c>
      <c r="F103" s="197" t="e">
        <f t="shared" si="27"/>
        <v>#REF!</v>
      </c>
      <c r="G103" s="197" t="e">
        <f t="shared" si="27"/>
        <v>#REF!</v>
      </c>
      <c r="H103" s="197" t="e">
        <f t="shared" si="27"/>
        <v>#REF!</v>
      </c>
      <c r="I103" s="198" t="e">
        <f t="shared" si="27"/>
        <v>#REF!</v>
      </c>
      <c r="J103" s="197" t="e">
        <f t="shared" si="27"/>
        <v>#REF!</v>
      </c>
      <c r="K103" s="197"/>
      <c r="L103" s="197"/>
      <c r="M103" s="197"/>
      <c r="N103" s="197"/>
      <c r="O103" s="94"/>
    </row>
    <row r="104" spans="1:15" ht="12.75">
      <c r="A104" s="199">
        <v>53</v>
      </c>
      <c r="B104" s="200" t="s">
        <v>137</v>
      </c>
      <c r="C104" s="201" t="e">
        <f>SUM(C105)</f>
        <v>#REF!</v>
      </c>
      <c r="D104" s="201" t="e">
        <f aca="true" t="shared" si="28" ref="D104:J104">SUM(D105)</f>
        <v>#REF!</v>
      </c>
      <c r="E104" s="201" t="e">
        <f t="shared" si="28"/>
        <v>#REF!</v>
      </c>
      <c r="F104" s="202" t="e">
        <f t="shared" si="28"/>
        <v>#REF!</v>
      </c>
      <c r="G104" s="201" t="e">
        <f t="shared" si="28"/>
        <v>#REF!</v>
      </c>
      <c r="H104" s="201" t="e">
        <f t="shared" si="28"/>
        <v>#REF!</v>
      </c>
      <c r="I104" s="203" t="e">
        <f t="shared" si="28"/>
        <v>#REF!</v>
      </c>
      <c r="J104" s="201" t="e">
        <f t="shared" si="28"/>
        <v>#REF!</v>
      </c>
      <c r="K104" s="187" t="e">
        <f aca="true" t="shared" si="29" ref="K104:L113">+D104/C104*100</f>
        <v>#REF!</v>
      </c>
      <c r="L104" s="156" t="e">
        <f t="shared" si="29"/>
        <v>#REF!</v>
      </c>
      <c r="M104" s="154" t="e">
        <f>+F102/E102*100</f>
        <v>#VALUE!</v>
      </c>
      <c r="N104" s="154" t="e">
        <f t="shared" si="3"/>
        <v>#REF!</v>
      </c>
      <c r="O104" s="14" t="e">
        <f>+J104/I104*100</f>
        <v>#REF!</v>
      </c>
    </row>
    <row r="105" spans="1:15" ht="12.75">
      <c r="A105" s="199">
        <v>534</v>
      </c>
      <c r="B105" s="199" t="s">
        <v>261</v>
      </c>
      <c r="C105" s="201" t="e">
        <f>SUM(#REF!)</f>
        <v>#REF!</v>
      </c>
      <c r="D105" s="201" t="e">
        <f>SUM(#REF!)</f>
        <v>#REF!</v>
      </c>
      <c r="E105" s="201" t="e">
        <f>SUM(#REF!)</f>
        <v>#REF!</v>
      </c>
      <c r="F105" s="202" t="e">
        <f>SUM(#REF!)</f>
        <v>#REF!</v>
      </c>
      <c r="G105" s="201" t="e">
        <f>SUM(#REF!)</f>
        <v>#REF!</v>
      </c>
      <c r="H105" s="201" t="e">
        <f>SUM(#REF!)</f>
        <v>#REF!</v>
      </c>
      <c r="I105" s="203" t="e">
        <f>SUM(#REF!)</f>
        <v>#REF!</v>
      </c>
      <c r="J105" s="201" t="e">
        <f>SUM(#REF!)</f>
        <v>#REF!</v>
      </c>
      <c r="K105" s="187" t="e">
        <f t="shared" si="29"/>
        <v>#REF!</v>
      </c>
      <c r="L105" s="156" t="e">
        <f t="shared" si="29"/>
        <v>#REF!</v>
      </c>
      <c r="M105" s="154" t="e">
        <f>+F104/E104*100</f>
        <v>#REF!</v>
      </c>
      <c r="N105" s="154" t="e">
        <f aca="true" t="shared" si="30" ref="N105:N112">+I105/F105*100</f>
        <v>#REF!</v>
      </c>
      <c r="O105" s="14" t="e">
        <f>+J105/I105*100</f>
        <v>#REF!</v>
      </c>
    </row>
    <row r="106" spans="1:15" ht="21">
      <c r="A106" s="179">
        <v>8</v>
      </c>
      <c r="B106" s="204" t="s">
        <v>220</v>
      </c>
      <c r="C106" s="181">
        <f aca="true" t="shared" si="31" ref="C106:F107">SUM(C107)</f>
        <v>0</v>
      </c>
      <c r="D106" s="181">
        <f t="shared" si="31"/>
        <v>0</v>
      </c>
      <c r="E106" s="181">
        <f t="shared" si="31"/>
        <v>0</v>
      </c>
      <c r="F106" s="181">
        <f t="shared" si="31"/>
        <v>0</v>
      </c>
      <c r="G106" s="181">
        <v>0</v>
      </c>
      <c r="H106" s="181">
        <v>20700</v>
      </c>
      <c r="I106" s="205">
        <f>SUM(I107)</f>
        <v>0</v>
      </c>
      <c r="J106" s="181">
        <f>SUM(J107)</f>
        <v>0</v>
      </c>
      <c r="K106" s="181" t="e">
        <f t="shared" si="29"/>
        <v>#DIV/0!</v>
      </c>
      <c r="L106" s="181" t="e">
        <f t="shared" si="29"/>
        <v>#DIV/0!</v>
      </c>
      <c r="M106" s="182" t="e">
        <f>+F102/E102*100</f>
        <v>#VALUE!</v>
      </c>
      <c r="N106" s="182" t="e">
        <f t="shared" si="30"/>
        <v>#DIV/0!</v>
      </c>
      <c r="O106" s="122" t="e">
        <f>+J106/I106*100</f>
        <v>#DIV/0!</v>
      </c>
    </row>
    <row r="107" spans="1:21" s="95" customFormat="1" ht="9.75">
      <c r="A107" s="206">
        <v>81</v>
      </c>
      <c r="B107" s="207" t="s">
        <v>262</v>
      </c>
      <c r="C107" s="208">
        <f t="shared" si="31"/>
        <v>0</v>
      </c>
      <c r="D107" s="208">
        <f t="shared" si="31"/>
        <v>0</v>
      </c>
      <c r="E107" s="208">
        <v>0</v>
      </c>
      <c r="F107" s="208">
        <f t="shared" si="31"/>
        <v>0</v>
      </c>
      <c r="G107" s="208"/>
      <c r="H107" s="208"/>
      <c r="I107" s="210"/>
      <c r="J107" s="208">
        <v>0</v>
      </c>
      <c r="K107" s="187" t="e">
        <f t="shared" si="29"/>
        <v>#DIV/0!</v>
      </c>
      <c r="L107" s="156" t="e">
        <f t="shared" si="29"/>
        <v>#DIV/0!</v>
      </c>
      <c r="M107" s="154" t="e">
        <f>+F106/E106*100</f>
        <v>#DIV/0!</v>
      </c>
      <c r="N107" s="154" t="e">
        <f t="shared" si="30"/>
        <v>#DIV/0!</v>
      </c>
      <c r="O107" s="14" t="e">
        <f>+J107/I107*100</f>
        <v>#DIV/0!</v>
      </c>
      <c r="P107" s="96"/>
      <c r="Q107" s="57"/>
      <c r="R107" s="57"/>
      <c r="S107" s="57"/>
      <c r="T107" s="57"/>
      <c r="U107" s="57"/>
    </row>
    <row r="108" spans="1:21" s="95" customFormat="1" ht="9.75">
      <c r="A108" s="206">
        <v>813</v>
      </c>
      <c r="B108" s="207" t="s">
        <v>263</v>
      </c>
      <c r="C108" s="211">
        <v>0</v>
      </c>
      <c r="D108" s="211">
        <v>0</v>
      </c>
      <c r="E108" s="211">
        <v>0</v>
      </c>
      <c r="F108" s="209">
        <v>0</v>
      </c>
      <c r="G108" s="208"/>
      <c r="H108" s="208"/>
      <c r="I108" s="212" t="s">
        <v>233</v>
      </c>
      <c r="J108" s="213" t="s">
        <v>233</v>
      </c>
      <c r="K108" s="187" t="e">
        <f t="shared" si="29"/>
        <v>#DIV/0!</v>
      </c>
      <c r="L108" s="156" t="e">
        <f t="shared" si="29"/>
        <v>#DIV/0!</v>
      </c>
      <c r="M108" s="154" t="e">
        <f>+F107/E107*100</f>
        <v>#DIV/0!</v>
      </c>
      <c r="N108" s="154" t="e">
        <f t="shared" si="30"/>
        <v>#VALUE!</v>
      </c>
      <c r="O108" s="14" t="e">
        <f>+J108/I108*100</f>
        <v>#VALUE!</v>
      </c>
      <c r="P108" s="96"/>
      <c r="Q108" s="57"/>
      <c r="R108" s="57"/>
      <c r="S108" s="57"/>
      <c r="T108" s="57"/>
      <c r="U108" s="57"/>
    </row>
    <row r="109" spans="1:16" ht="12.75">
      <c r="A109" s="214"/>
      <c r="B109" s="214"/>
      <c r="C109" s="215" t="s">
        <v>260</v>
      </c>
      <c r="D109" s="215"/>
      <c r="E109" s="215"/>
      <c r="F109" s="216"/>
      <c r="G109" s="215"/>
      <c r="H109" s="215"/>
      <c r="I109" s="217"/>
      <c r="J109" s="218"/>
      <c r="K109" s="187"/>
      <c r="L109" s="156"/>
      <c r="M109" s="154"/>
      <c r="N109" s="154"/>
      <c r="O109" s="14"/>
      <c r="P109" s="97"/>
    </row>
    <row r="110" spans="1:15" ht="12.75">
      <c r="A110" s="214"/>
      <c r="B110" s="214"/>
      <c r="C110" s="215" t="s">
        <v>260</v>
      </c>
      <c r="D110" s="215" t="s">
        <v>260</v>
      </c>
      <c r="E110" s="215" t="s">
        <v>260</v>
      </c>
      <c r="F110" s="216"/>
      <c r="G110" s="215"/>
      <c r="H110" s="215"/>
      <c r="I110" s="217"/>
      <c r="J110" s="215"/>
      <c r="K110" s="187"/>
      <c r="L110" s="156"/>
      <c r="M110" s="154"/>
      <c r="N110" s="154"/>
      <c r="O110" s="14"/>
    </row>
    <row r="111" spans="1:15" ht="12.75">
      <c r="A111" s="190">
        <v>9</v>
      </c>
      <c r="B111" s="147" t="s">
        <v>224</v>
      </c>
      <c r="C111" s="148">
        <f aca="true" t="shared" si="32" ref="C111:F112">SUM(C112)</f>
        <v>141838</v>
      </c>
      <c r="D111" s="219">
        <f t="shared" si="32"/>
        <v>0</v>
      </c>
      <c r="E111" s="219">
        <f t="shared" si="32"/>
        <v>0</v>
      </c>
      <c r="F111" s="148">
        <f t="shared" si="32"/>
        <v>0</v>
      </c>
      <c r="G111" s="148">
        <v>0</v>
      </c>
      <c r="H111" s="148">
        <v>-3534883.2</v>
      </c>
      <c r="I111" s="149">
        <f>SUM(I112)</f>
        <v>0</v>
      </c>
      <c r="J111" s="148">
        <f>SUM(J112)</f>
        <v>0</v>
      </c>
      <c r="K111" s="148">
        <f t="shared" si="29"/>
        <v>0</v>
      </c>
      <c r="L111" s="148" t="e">
        <f t="shared" si="29"/>
        <v>#DIV/0!</v>
      </c>
      <c r="M111" s="191" t="e">
        <f>+F110/E110*100</f>
        <v>#VALUE!</v>
      </c>
      <c r="N111" s="191" t="e">
        <f t="shared" si="30"/>
        <v>#DIV/0!</v>
      </c>
      <c r="O111" s="32" t="e">
        <f>+J111/I111*100</f>
        <v>#DIV/0!</v>
      </c>
    </row>
    <row r="112" spans="1:15" s="28" customFormat="1" ht="9.75">
      <c r="A112" s="150">
        <v>92</v>
      </c>
      <c r="B112" s="151" t="s">
        <v>264</v>
      </c>
      <c r="C112" s="152">
        <f t="shared" si="32"/>
        <v>141838</v>
      </c>
      <c r="D112" s="220">
        <f t="shared" si="32"/>
        <v>0</v>
      </c>
      <c r="E112" s="220">
        <f t="shared" si="32"/>
        <v>0</v>
      </c>
      <c r="F112" s="152">
        <f t="shared" si="32"/>
        <v>0</v>
      </c>
      <c r="G112" s="154">
        <v>0</v>
      </c>
      <c r="H112" s="154">
        <v>-3534883.2</v>
      </c>
      <c r="I112" s="155" t="s">
        <v>233</v>
      </c>
      <c r="J112" s="221" t="s">
        <v>233</v>
      </c>
      <c r="K112" s="187">
        <f t="shared" si="29"/>
        <v>0</v>
      </c>
      <c r="L112" s="156" t="e">
        <f t="shared" si="29"/>
        <v>#DIV/0!</v>
      </c>
      <c r="M112" s="154" t="e">
        <f>+F111/E111*100</f>
        <v>#DIV/0!</v>
      </c>
      <c r="N112" s="154" t="e">
        <f t="shared" si="30"/>
        <v>#VALUE!</v>
      </c>
      <c r="O112" s="14" t="e">
        <f>+J112/I112*100</f>
        <v>#VALUE!</v>
      </c>
    </row>
    <row r="113" spans="1:15" s="28" customFormat="1" ht="9.75">
      <c r="A113" s="150">
        <v>922</v>
      </c>
      <c r="B113" s="151" t="s">
        <v>265</v>
      </c>
      <c r="C113" s="157">
        <v>141838</v>
      </c>
      <c r="D113" s="178">
        <v>0</v>
      </c>
      <c r="E113" s="178"/>
      <c r="F113" s="153"/>
      <c r="G113" s="154">
        <v>0</v>
      </c>
      <c r="H113" s="154">
        <v>-3534883.2</v>
      </c>
      <c r="I113" s="158" t="s">
        <v>233</v>
      </c>
      <c r="J113" s="159" t="s">
        <v>233</v>
      </c>
      <c r="K113" s="187">
        <f t="shared" si="29"/>
        <v>0</v>
      </c>
      <c r="L113" s="156" t="e">
        <f t="shared" si="29"/>
        <v>#DIV/0!</v>
      </c>
      <c r="M113" s="154" t="e">
        <f>+F112/E112*100</f>
        <v>#DIV/0!</v>
      </c>
      <c r="N113" s="154"/>
      <c r="O113" s="14" t="e">
        <f>+J113/I113*100</f>
        <v>#VALUE!</v>
      </c>
    </row>
    <row r="114" spans="1:15" s="28" customFormat="1" ht="9.75">
      <c r="A114" s="27"/>
      <c r="C114" s="31"/>
      <c r="D114" s="84"/>
      <c r="E114" s="84"/>
      <c r="F114" s="113"/>
      <c r="G114" s="14"/>
      <c r="H114" s="14"/>
      <c r="I114" s="72"/>
      <c r="J114" s="83"/>
      <c r="K114" s="39"/>
      <c r="L114" s="22"/>
      <c r="M114" s="14"/>
      <c r="N114" s="14"/>
      <c r="O114" s="14"/>
    </row>
    <row r="115" spans="1:15" s="28" customFormat="1" ht="9.75">
      <c r="A115" s="27"/>
      <c r="C115" s="31"/>
      <c r="D115" s="84"/>
      <c r="E115" s="84"/>
      <c r="F115" s="113"/>
      <c r="G115" s="14"/>
      <c r="H115" s="14"/>
      <c r="I115" s="72"/>
      <c r="J115" s="83"/>
      <c r="K115" s="39"/>
      <c r="L115" s="22"/>
      <c r="M115" s="14"/>
      <c r="N115" s="14"/>
      <c r="O115" s="14"/>
    </row>
    <row r="116" spans="1:15" s="28" customFormat="1" ht="9.75">
      <c r="A116" s="27"/>
      <c r="C116" s="31"/>
      <c r="D116" s="84"/>
      <c r="E116" s="84"/>
      <c r="F116" s="113"/>
      <c r="G116" s="14"/>
      <c r="H116" s="14"/>
      <c r="I116" s="72"/>
      <c r="J116" s="83"/>
      <c r="K116" s="39"/>
      <c r="L116" s="22"/>
      <c r="M116" s="14"/>
      <c r="N116" s="14"/>
      <c r="O116" s="14"/>
    </row>
    <row r="117" spans="1:15" s="28" customFormat="1" ht="9.75">
      <c r="A117" s="27"/>
      <c r="C117" s="31"/>
      <c r="D117" s="84"/>
      <c r="E117" s="84"/>
      <c r="F117" s="113"/>
      <c r="G117" s="14"/>
      <c r="H117" s="14"/>
      <c r="I117" s="72"/>
      <c r="J117" s="83"/>
      <c r="K117" s="39"/>
      <c r="L117" s="22"/>
      <c r="M117" s="14"/>
      <c r="N117" s="14"/>
      <c r="O117" s="14"/>
    </row>
    <row r="118" spans="1:15" s="28" customFormat="1" ht="9.75">
      <c r="A118" s="27"/>
      <c r="C118" s="31"/>
      <c r="D118" s="84"/>
      <c r="E118" s="84"/>
      <c r="F118" s="113"/>
      <c r="G118" s="14"/>
      <c r="H118" s="14"/>
      <c r="I118" s="72"/>
      <c r="J118" s="83"/>
      <c r="K118" s="39"/>
      <c r="L118" s="22"/>
      <c r="M118" s="14"/>
      <c r="N118" s="14"/>
      <c r="O118" s="14"/>
    </row>
    <row r="119" spans="6:15" ht="12.75">
      <c r="F119" s="103"/>
      <c r="K119" s="39"/>
      <c r="O119" s="14"/>
    </row>
    <row r="120" spans="2:15" ht="12.75">
      <c r="B120" s="131" t="s">
        <v>333</v>
      </c>
      <c r="C120" s="128"/>
      <c r="F120" s="103"/>
      <c r="K120" s="39"/>
      <c r="O120" s="14"/>
    </row>
    <row r="121" spans="2:15" ht="12.75">
      <c r="B121" s="132" t="s">
        <v>335</v>
      </c>
      <c r="C121" s="128"/>
      <c r="E121" s="16" t="s">
        <v>404</v>
      </c>
      <c r="F121" s="103"/>
      <c r="K121" s="39"/>
      <c r="O121" s="14"/>
    </row>
    <row r="122" spans="2:15" ht="12.75">
      <c r="B122" s="132" t="s">
        <v>336</v>
      </c>
      <c r="C122" s="128"/>
      <c r="E122" s="16" t="s">
        <v>400</v>
      </c>
      <c r="F122" s="103"/>
      <c r="K122" s="39"/>
      <c r="O122" s="14"/>
    </row>
    <row r="123" spans="2:15" ht="12.75">
      <c r="B123" s="133" t="s">
        <v>337</v>
      </c>
      <c r="C123" s="128"/>
      <c r="E123" s="16" t="s">
        <v>401</v>
      </c>
      <c r="F123" s="103"/>
      <c r="K123" s="39"/>
      <c r="O123" s="14"/>
    </row>
    <row r="124" spans="2:15" ht="12.75">
      <c r="B124" s="132" t="s">
        <v>338</v>
      </c>
      <c r="C124" s="128"/>
      <c r="E124" s="16" t="s">
        <v>402</v>
      </c>
      <c r="F124" s="103"/>
      <c r="K124" s="39"/>
      <c r="O124" s="14"/>
    </row>
    <row r="125" spans="2:15" ht="12.75">
      <c r="B125" s="132" t="s">
        <v>339</v>
      </c>
      <c r="C125" s="128"/>
      <c r="F125" s="103"/>
      <c r="K125" s="39"/>
      <c r="O125" s="14"/>
    </row>
    <row r="126" spans="2:15" ht="12.75">
      <c r="B126" s="132" t="s">
        <v>340</v>
      </c>
      <c r="C126" s="128"/>
      <c r="E126" s="16" t="s">
        <v>403</v>
      </c>
      <c r="F126" s="103"/>
      <c r="K126" s="39"/>
      <c r="O126" s="14"/>
    </row>
    <row r="127" spans="2:15" ht="12.75">
      <c r="B127" s="132" t="s">
        <v>341</v>
      </c>
      <c r="C127" s="128"/>
      <c r="E127" s="55"/>
      <c r="F127" s="103"/>
      <c r="K127" s="39"/>
      <c r="O127" s="14"/>
    </row>
    <row r="128" spans="2:15" ht="12.75">
      <c r="B128" s="132" t="s">
        <v>369</v>
      </c>
      <c r="C128" s="128"/>
      <c r="E128" s="55"/>
      <c r="F128" s="103"/>
      <c r="K128" s="39"/>
      <c r="O128" s="14"/>
    </row>
    <row r="129" spans="5:15" ht="12.75">
      <c r="E129" s="55"/>
      <c r="F129" s="103"/>
      <c r="K129" s="39"/>
      <c r="O129" s="14"/>
    </row>
    <row r="130" spans="5:15" ht="12.75">
      <c r="E130" s="55"/>
      <c r="F130" s="103"/>
      <c r="K130" s="39"/>
      <c r="O130" s="14"/>
    </row>
    <row r="131" spans="5:15" ht="12.75">
      <c r="E131" s="55" t="s">
        <v>266</v>
      </c>
      <c r="F131" s="103"/>
      <c r="K131" s="39"/>
      <c r="O131" s="14"/>
    </row>
    <row r="132" spans="5:15" ht="12.75">
      <c r="E132" s="55"/>
      <c r="F132" s="103"/>
      <c r="K132" s="39"/>
      <c r="O132" s="14"/>
    </row>
    <row r="133" spans="5:15" ht="12.75">
      <c r="E133" s="55"/>
      <c r="F133" s="103"/>
      <c r="K133" s="39"/>
      <c r="O133" s="14"/>
    </row>
    <row r="134" ht="12.75">
      <c r="F134" s="103"/>
    </row>
    <row r="135" spans="2:6" ht="12.75">
      <c r="B135" s="15" t="s">
        <v>411</v>
      </c>
      <c r="D135" s="231"/>
      <c r="F135" s="103"/>
    </row>
    <row r="136" ht="12.75">
      <c r="F136" s="103"/>
    </row>
    <row r="137" spans="2:6" ht="12.75">
      <c r="B137" s="123" t="s">
        <v>412</v>
      </c>
      <c r="F137" s="103"/>
    </row>
    <row r="138" ht="12.75">
      <c r="F138" s="103"/>
    </row>
    <row r="139" ht="12.75">
      <c r="F139" s="103"/>
    </row>
    <row r="140" ht="12.75">
      <c r="F140" s="103"/>
    </row>
    <row r="141" ht="12.75">
      <c r="F141" s="103"/>
    </row>
    <row r="142" ht="12.75">
      <c r="F142" s="103"/>
    </row>
    <row r="143" ht="12.75">
      <c r="F143" s="103"/>
    </row>
    <row r="144" ht="12.75">
      <c r="F144" s="103"/>
    </row>
    <row r="145" ht="12.75">
      <c r="F145" s="103"/>
    </row>
    <row r="146" ht="12.75">
      <c r="F146" s="103"/>
    </row>
    <row r="147" ht="12.75">
      <c r="F147" s="103"/>
    </row>
    <row r="148" ht="12.75">
      <c r="F148" s="103"/>
    </row>
    <row r="149" ht="12.75">
      <c r="F149" s="103"/>
    </row>
    <row r="150" ht="12.75">
      <c r="F150" s="103"/>
    </row>
    <row r="151" ht="12.75">
      <c r="F151" s="103"/>
    </row>
    <row r="152" ht="12.75">
      <c r="F152" s="103"/>
    </row>
    <row r="153" ht="12.75">
      <c r="F153" s="103"/>
    </row>
    <row r="154" ht="12.75">
      <c r="F154" s="103"/>
    </row>
    <row r="155" ht="12.75">
      <c r="F155" s="103"/>
    </row>
    <row r="156" ht="12.75">
      <c r="F156" s="103"/>
    </row>
    <row r="157" ht="12.75">
      <c r="F157" s="103"/>
    </row>
    <row r="158" ht="12.75">
      <c r="F158" s="103"/>
    </row>
    <row r="159" ht="12.75">
      <c r="F159" s="103"/>
    </row>
    <row r="160" ht="12.75">
      <c r="F160" s="103"/>
    </row>
    <row r="161" ht="12.75">
      <c r="F161" s="103"/>
    </row>
    <row r="162" ht="12.75">
      <c r="F162" s="103"/>
    </row>
    <row r="163" ht="12.75">
      <c r="F163" s="103"/>
    </row>
    <row r="164" ht="12.75">
      <c r="F164" s="103"/>
    </row>
    <row r="165" ht="12.75">
      <c r="F165" s="103"/>
    </row>
    <row r="166" ht="12.75">
      <c r="F166" s="103"/>
    </row>
    <row r="167" ht="12.75">
      <c r="F167" s="103"/>
    </row>
    <row r="168" ht="12.75">
      <c r="F168" s="103"/>
    </row>
    <row r="169" ht="12.75">
      <c r="F169" s="103"/>
    </row>
    <row r="170" ht="12.75">
      <c r="F170" s="103"/>
    </row>
    <row r="171" ht="12.75">
      <c r="F171" s="103"/>
    </row>
    <row r="172" ht="12.75">
      <c r="F172" s="103"/>
    </row>
    <row r="173" ht="12.75">
      <c r="F173" s="103"/>
    </row>
    <row r="174" ht="12.75">
      <c r="F174" s="103"/>
    </row>
    <row r="175" ht="12.75">
      <c r="F175" s="103"/>
    </row>
    <row r="176" ht="12.75">
      <c r="F176" s="103"/>
    </row>
    <row r="177" ht="12.75">
      <c r="F177" s="103"/>
    </row>
    <row r="178" ht="12.75">
      <c r="F178" s="103"/>
    </row>
    <row r="179" ht="12.75">
      <c r="F179" s="103"/>
    </row>
    <row r="180" ht="12.75">
      <c r="F180" s="103"/>
    </row>
    <row r="181" ht="12.75">
      <c r="F181" s="103"/>
    </row>
    <row r="182" ht="12.75">
      <c r="F182" s="103"/>
    </row>
    <row r="183" ht="12.75">
      <c r="F183" s="103"/>
    </row>
    <row r="184" ht="12.75">
      <c r="F184" s="103"/>
    </row>
    <row r="185" ht="12.75">
      <c r="F185" s="103"/>
    </row>
    <row r="186" ht="12.75">
      <c r="F186" s="103"/>
    </row>
    <row r="187" ht="12.75">
      <c r="F187" s="103"/>
    </row>
    <row r="188" ht="12.75">
      <c r="F188" s="103"/>
    </row>
    <row r="189" ht="12.75">
      <c r="F189" s="103"/>
    </row>
    <row r="190" ht="12.75">
      <c r="F190" s="103"/>
    </row>
    <row r="191" ht="12.75">
      <c r="F191" s="103"/>
    </row>
    <row r="192" ht="12.75">
      <c r="F192" s="103"/>
    </row>
    <row r="193" ht="12.75">
      <c r="F193" s="103"/>
    </row>
    <row r="194" ht="12.75">
      <c r="F194" s="103"/>
    </row>
    <row r="195" ht="12.75">
      <c r="F195" s="103"/>
    </row>
    <row r="196" ht="12.75">
      <c r="F196" s="103"/>
    </row>
    <row r="197" ht="12.75">
      <c r="F197" s="103"/>
    </row>
    <row r="198" ht="12.75">
      <c r="F198" s="103"/>
    </row>
    <row r="199" ht="12.75">
      <c r="F199" s="103"/>
    </row>
    <row r="200" ht="12.75">
      <c r="F200" s="103"/>
    </row>
    <row r="201" ht="12.75">
      <c r="F201" s="103"/>
    </row>
    <row r="202" ht="12.75">
      <c r="F202" s="103"/>
    </row>
    <row r="203" ht="12.75">
      <c r="F203" s="103"/>
    </row>
    <row r="204" ht="12.75">
      <c r="F204" s="103"/>
    </row>
    <row r="205" ht="12.75">
      <c r="F205" s="103"/>
    </row>
    <row r="206" ht="12.75">
      <c r="F206" s="103"/>
    </row>
    <row r="207" ht="12.75">
      <c r="F207" s="103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93" r:id="rId1"/>
  <ignoredErrors>
    <ignoredError sqref="C6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opčina berek</cp:lastModifiedBy>
  <cp:lastPrinted>2014-12-05T12:06:34Z</cp:lastPrinted>
  <dcterms:created xsi:type="dcterms:W3CDTF">2004-09-03T11:10:12Z</dcterms:created>
  <dcterms:modified xsi:type="dcterms:W3CDTF">2015-12-16T10:06:50Z</dcterms:modified>
  <cp:category/>
  <cp:version/>
  <cp:contentType/>
  <cp:contentStatus/>
</cp:coreProperties>
</file>