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Sheet1" sheetId="1" r:id="rId1"/>
    <sheet name="Sheet2" sheetId="2" r:id="rId2"/>
    <sheet name="Šifre" sheetId="3" r:id="rId3"/>
    <sheet name="List1" sheetId="4" r:id="rId4"/>
  </sheets>
  <definedNames>
    <definedName name="_xlnm._FilterDatabase" localSheetId="0" hidden="1">'Sheet1'!$D$1:$D$785</definedName>
    <definedName name="_xlnm.Print_Area" localSheetId="0">'Sheet1'!$A$1:$N$742</definedName>
    <definedName name="_xlnm.Print_Area" localSheetId="1">'Sheet2'!$A$1:$K$222</definedName>
  </definedNames>
  <calcPr fullCalcOnLoad="1"/>
</workbook>
</file>

<file path=xl/sharedStrings.xml><?xml version="1.0" encoding="utf-8"?>
<sst xmlns="http://schemas.openxmlformats.org/spreadsheetml/2006/main" count="1775" uniqueCount="773">
  <si>
    <t>BROJ</t>
  </si>
  <si>
    <t>3</t>
  </si>
  <si>
    <t>4</t>
  </si>
  <si>
    <t>Rashodi poslovanja</t>
  </si>
  <si>
    <t>Materijalni rashodi</t>
  </si>
  <si>
    <t>Donacije i ostali rashodi</t>
  </si>
  <si>
    <t>Rashodi za zaposlene</t>
  </si>
  <si>
    <t>Ostali rashodi za zaposlene</t>
  </si>
  <si>
    <t>Ostali nespomenuti rashodi poslovanja</t>
  </si>
  <si>
    <t>Financijski rashodi</t>
  </si>
  <si>
    <t>Naknade građanima i kućanstvima na temelju osiguranja i druge naknade</t>
  </si>
  <si>
    <t>Rashodi za nabavu nefinancijske imovine</t>
  </si>
  <si>
    <t>Rashodi za nabavu proizvedene dugotrajne imovine</t>
  </si>
  <si>
    <t>Pomoći dane u inozemstvo i unutar opće države</t>
  </si>
  <si>
    <t>Kapitalne donacije neprofitnim organizacijama</t>
  </si>
  <si>
    <t>RAČUNA</t>
  </si>
  <si>
    <t>VRSTA RASHODA I IZDATAKA</t>
  </si>
  <si>
    <t>UKUPNO RASHODI I IZDACI</t>
  </si>
  <si>
    <t>Funkcijska klasifikacija: 01- opće javne usluge</t>
  </si>
  <si>
    <t>Aktivnost</t>
  </si>
  <si>
    <t>GOSPODARSTVO</t>
  </si>
  <si>
    <t>Program 02         Program političkih stranaka</t>
  </si>
  <si>
    <t>Troškovi izbora</t>
  </si>
  <si>
    <t>Održavanje zgrada za korištenje - domovi</t>
  </si>
  <si>
    <t>Sufinanciranje potreba u školstvu</t>
  </si>
  <si>
    <t>Ostali rahodi</t>
  </si>
  <si>
    <t>Pomoć vjerskim zajednicama</t>
  </si>
  <si>
    <t xml:space="preserve">OPĆINA </t>
  </si>
  <si>
    <t>Ostali rashodi</t>
  </si>
  <si>
    <t xml:space="preserve">Rashodi poslovanja </t>
  </si>
  <si>
    <t>Pomoći unutar opće države</t>
  </si>
  <si>
    <t>Subvencije</t>
  </si>
  <si>
    <t>Predsjednik Općinskog vijeća:</t>
  </si>
  <si>
    <t xml:space="preserve">Plan </t>
  </si>
  <si>
    <t>in-</t>
  </si>
  <si>
    <t>deks</t>
  </si>
  <si>
    <t xml:space="preserve">Djelovanje poduzetničkog centra i razvoj </t>
  </si>
  <si>
    <t>Održavanje cesta, mostova, kanala i</t>
  </si>
  <si>
    <t>drugih javnih površina</t>
  </si>
  <si>
    <t>HVIDRA, dragovoljci i invalidi dom.rata i ost.udr.inv.</t>
  </si>
  <si>
    <t>Postrojenja i oprema</t>
  </si>
  <si>
    <t>Kapitalne pomoći</t>
  </si>
  <si>
    <t>Rashodi za usluge</t>
  </si>
  <si>
    <t>Ostali financijski rashodi</t>
  </si>
  <si>
    <t>Doprinosi na plaće</t>
  </si>
  <si>
    <t>Naknade troškova zasposlenima</t>
  </si>
  <si>
    <t>Rashodi za materijal i energiju</t>
  </si>
  <si>
    <t>Izvanredni rashodi</t>
  </si>
  <si>
    <t>Nematerijalna proizvedena imovina</t>
  </si>
  <si>
    <t>Tekuće donacije</t>
  </si>
  <si>
    <t>Materijalna imovina - prirodna bogatstva</t>
  </si>
  <si>
    <t>Građevinski objekti</t>
  </si>
  <si>
    <t>Ostale naknade građanima i kućanstvima iz pror.</t>
  </si>
  <si>
    <t xml:space="preserve">Plaće </t>
  </si>
  <si>
    <t>Održavanje  objekata vodoopskrbe</t>
  </si>
  <si>
    <t>0111</t>
  </si>
  <si>
    <t>0112</t>
  </si>
  <si>
    <t>Funkcijska klasifikacija: 01 - opće javne usluge</t>
  </si>
  <si>
    <t>01</t>
  </si>
  <si>
    <t>0113</t>
  </si>
  <si>
    <t>03</t>
  </si>
  <si>
    <t>0320</t>
  </si>
  <si>
    <t>04</t>
  </si>
  <si>
    <t>0412</t>
  </si>
  <si>
    <t>0421</t>
  </si>
  <si>
    <t>Funkcijska klasifikacija: 04 - Ekonomski poslovi</t>
  </si>
  <si>
    <t>0451</t>
  </si>
  <si>
    <t>0560</t>
  </si>
  <si>
    <t>0640</t>
  </si>
  <si>
    <t>0520</t>
  </si>
  <si>
    <t>0490</t>
  </si>
  <si>
    <t>0630</t>
  </si>
  <si>
    <t>0510</t>
  </si>
  <si>
    <t>09</t>
  </si>
  <si>
    <t>0911</t>
  </si>
  <si>
    <t>0912</t>
  </si>
  <si>
    <t>Funkcijska klasifikacija: 08 - Rekreacija, kultura i religija</t>
  </si>
  <si>
    <t>08</t>
  </si>
  <si>
    <t>0820</t>
  </si>
  <si>
    <t>0840</t>
  </si>
  <si>
    <t>0810</t>
  </si>
  <si>
    <t>10</t>
  </si>
  <si>
    <t>1070</t>
  </si>
  <si>
    <t>1090</t>
  </si>
  <si>
    <t>Naknade građ.i kuć.na tem.osig.i dr.nakn.</t>
  </si>
  <si>
    <t>Ostale naknade građanima i kućanstvima iz pror. (škol.kuhinja)</t>
  </si>
  <si>
    <t xml:space="preserve">Tekući            </t>
  </si>
  <si>
    <t xml:space="preserve">Kapitalni    </t>
  </si>
  <si>
    <t xml:space="preserve">Kapitalni        </t>
  </si>
  <si>
    <t>GLAVA  002 02   VATROGASTVO I CIVILNA ZAŠTITA</t>
  </si>
  <si>
    <t>GLAVA   002 04:      KOMUNALNA INFRASTRUKTURA</t>
  </si>
  <si>
    <t>Projekcija</t>
  </si>
  <si>
    <t>2011.</t>
  </si>
  <si>
    <t>Funkcijska klasifikacija: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</si>
  <si>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</si>
  <si>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</si>
  <si>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</si>
  <si>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</si>
  <si>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</si>
  <si>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</si>
  <si>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</si>
  <si>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08-Rekreacija, kultura i religija</t>
  </si>
  <si>
    <t>09-Obrazovanje</t>
  </si>
  <si>
    <t>10-Socijalna skrb</t>
  </si>
  <si>
    <t>Izvršna tijela - općinski načelnik</t>
  </si>
  <si>
    <t>Plaće (bruto)</t>
  </si>
  <si>
    <t>Naknade troškova zaposlenima</t>
  </si>
  <si>
    <t>Nakn.troškova osobama izvan radnog odn.</t>
  </si>
  <si>
    <t xml:space="preserve">Ostali rashodi </t>
  </si>
  <si>
    <t>Naknada štete</t>
  </si>
  <si>
    <t>Glava 002 03 GOSPODARSTVO</t>
  </si>
  <si>
    <t>Subv.poljop.,malim i srednjim poduzet.</t>
  </si>
  <si>
    <t>35</t>
  </si>
  <si>
    <t>352</t>
  </si>
  <si>
    <t>Rashodi za nab.proizv.dugotrajne imovine</t>
  </si>
  <si>
    <t>Rash. za proizvedenu nefinancijsku imovinu</t>
  </si>
  <si>
    <t>FUNK.</t>
  </si>
  <si>
    <t>KLASIF.</t>
  </si>
  <si>
    <t>Pomoći dane u inozem. i unutar opće države</t>
  </si>
  <si>
    <t>Izdaci za financijsku imovinu</t>
  </si>
  <si>
    <t>Izdaci za udjele u glavnici</t>
  </si>
  <si>
    <t>P 1001</t>
  </si>
  <si>
    <t>A 1001 01</t>
  </si>
  <si>
    <t>A 1001 02</t>
  </si>
  <si>
    <t>P 1002</t>
  </si>
  <si>
    <t>A 1002 01</t>
  </si>
  <si>
    <t>P 1003</t>
  </si>
  <si>
    <t>A 1003 01</t>
  </si>
  <si>
    <t>A 1003 02</t>
  </si>
  <si>
    <t>A 1003 03</t>
  </si>
  <si>
    <t>A 1003 04</t>
  </si>
  <si>
    <t>A 1003 05</t>
  </si>
  <si>
    <t>A 1003 06</t>
  </si>
  <si>
    <t xml:space="preserve">P 1004 </t>
  </si>
  <si>
    <t>A 1004 01</t>
  </si>
  <si>
    <t>A 1004 02</t>
  </si>
  <si>
    <t xml:space="preserve">P 1005 </t>
  </si>
  <si>
    <t>A 1005 01</t>
  </si>
  <si>
    <t>T 1005 01</t>
  </si>
  <si>
    <t>P 1006</t>
  </si>
  <si>
    <t>A 1006 01</t>
  </si>
  <si>
    <t>A 1006 02</t>
  </si>
  <si>
    <t>A 1006 03</t>
  </si>
  <si>
    <t>A 1006 04</t>
  </si>
  <si>
    <t>A 1006 06</t>
  </si>
  <si>
    <t>A 1006 07</t>
  </si>
  <si>
    <t>A 1006 08</t>
  </si>
  <si>
    <t>A 1006 09</t>
  </si>
  <si>
    <t>P 1007</t>
  </si>
  <si>
    <t>K 1007 01</t>
  </si>
  <si>
    <t>K 1007 02</t>
  </si>
  <si>
    <t>P 1008</t>
  </si>
  <si>
    <t>A 1008 01</t>
  </si>
  <si>
    <t>P 1009</t>
  </si>
  <si>
    <t>A 1009 01</t>
  </si>
  <si>
    <t>P 1010</t>
  </si>
  <si>
    <t>A 1010 01</t>
  </si>
  <si>
    <t>P 1011</t>
  </si>
  <si>
    <t>A 1011 01</t>
  </si>
  <si>
    <t>A 1011 02</t>
  </si>
  <si>
    <t>A 1011 03</t>
  </si>
  <si>
    <t>P 1012</t>
  </si>
  <si>
    <t>A 1012 01</t>
  </si>
  <si>
    <t>P 1013</t>
  </si>
  <si>
    <t>A 1013 01</t>
  </si>
  <si>
    <t>P 1014</t>
  </si>
  <si>
    <t>A 1014 02</t>
  </si>
  <si>
    <t>A 1014 01</t>
  </si>
  <si>
    <t>A 1015 03</t>
  </si>
  <si>
    <t>SVEUKUPNO:</t>
  </si>
  <si>
    <t>001</t>
  </si>
  <si>
    <t>001 01</t>
  </si>
  <si>
    <t>002</t>
  </si>
  <si>
    <t>002 01</t>
  </si>
  <si>
    <t>002 02</t>
  </si>
  <si>
    <t>002 03</t>
  </si>
  <si>
    <t>002 04</t>
  </si>
  <si>
    <t>002 05</t>
  </si>
  <si>
    <t>002 06</t>
  </si>
  <si>
    <t>002 07</t>
  </si>
  <si>
    <t>002 08</t>
  </si>
  <si>
    <t>Članak 3.</t>
  </si>
  <si>
    <t>A 1004 03</t>
  </si>
  <si>
    <t>32</t>
  </si>
  <si>
    <t>322</t>
  </si>
  <si>
    <t>323</t>
  </si>
  <si>
    <t>329</t>
  </si>
  <si>
    <t>Šifra:
Programska</t>
  </si>
  <si>
    <t>Šifra</t>
  </si>
  <si>
    <t>Izvor</t>
  </si>
  <si>
    <t xml:space="preserve">GLAVA 002 01 JEDINSTVENI UPRAVNI ODJEL </t>
  </si>
  <si>
    <t>Program/
projekt</t>
  </si>
  <si>
    <t>Indeks</t>
  </si>
  <si>
    <t>indeks</t>
  </si>
  <si>
    <t>A. RAČUN PRIHODA I RASHODA</t>
  </si>
  <si>
    <t>Prihodi poslovanja</t>
  </si>
  <si>
    <t>Prihodi od prodaje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</si>
  <si>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</si>
  <si>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</si>
  <si>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</si>
  <si>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</si>
  <si>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</si>
  <si>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 xml:space="preserve"> VIŠAK/MANJAK + NETO ZADUŽIVANJA/FINANCIRANJA + RASPOLOŽIVA SREDSTVA IZ PRETHODNIH GODINA</t>
  </si>
  <si>
    <t>2</t>
  </si>
  <si>
    <t>KONTA</t>
  </si>
  <si>
    <t>VRSTA PRIHODA / IZDATAKA</t>
  </si>
  <si>
    <t xml:space="preserve">indeks </t>
  </si>
  <si>
    <t>Prihodi od poreza</t>
  </si>
  <si>
    <t>Porez i prirez na dohodak</t>
  </si>
  <si>
    <t>Porezi na imovinu</t>
  </si>
  <si>
    <t>Porezi na robu i u sluge</t>
  </si>
  <si>
    <t>Pomoći od ostalih subjekata unutar opće države</t>
  </si>
  <si>
    <t xml:space="preserve">Pomoći iz proračuna 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</si>
  <si>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</si>
  <si>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</si>
  <si>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</si>
  <si>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</si>
  <si>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</si>
  <si>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</si>
  <si>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</si>
  <si>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</si>
  <si>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Prihodi koje proračuni i proračunski korisnici ostvare obavljanjem poslova na tržištu (vlastiti prihodi)</t>
  </si>
  <si>
    <t>Kazne</t>
  </si>
  <si>
    <t>Kazne, upravne mjere i ost.prih</t>
  </si>
  <si>
    <t>Kazne i upravne mjere</t>
  </si>
  <si>
    <t>Prihodi od prodaje neproizvodne imovine</t>
  </si>
  <si>
    <t>Prihodi od prodaje mater. imovine</t>
  </si>
  <si>
    <t>Prihodi od prodaje proizvedene dugotrajne imovine</t>
  </si>
  <si>
    <t>Prihodi od prodaje građevinskih objekata</t>
  </si>
  <si>
    <t>Plaće</t>
  </si>
  <si>
    <t>Nakn.tr.osobama izvan rad.odn.</t>
  </si>
  <si>
    <t>Subvencije trg.dr.,obrt.,malim i srednjim poduzet.izvan javnog sek.</t>
  </si>
  <si>
    <t>Ostale naknade građanima i kućanstvima iz proračuna</t>
  </si>
  <si>
    <t>Kapitalne donacije</t>
  </si>
  <si>
    <t>Rashodi za nabavu neproizvedene imovine</t>
  </si>
  <si>
    <t/>
  </si>
  <si>
    <t>Primljene glavnice zajmova</t>
  </si>
  <si>
    <t>Primici glavnice zajmova danih bankama</t>
  </si>
  <si>
    <t>Rezultat poslovanja</t>
  </si>
  <si>
    <t>Višak/manjak prihoda</t>
  </si>
  <si>
    <t>Članak 2.</t>
  </si>
  <si>
    <t>Program 03:</t>
  </si>
  <si>
    <t>Aktivnost:</t>
  </si>
  <si>
    <t>Aktivnost:    Administrativno, tehničko i stručno osoblje</t>
  </si>
  <si>
    <t>Priprema i donošenje akata iz djelokruga tijela</t>
  </si>
  <si>
    <t xml:space="preserve">RAZDJEL 002   JEDINSTVENI UPRAVNI ODJEL </t>
  </si>
  <si>
    <t>Aktivnost:          Održavanje zgrada za redovno korištenje</t>
  </si>
  <si>
    <t>Aktivnost:     Tekuća zaliha proračuna</t>
  </si>
  <si>
    <t xml:space="preserve"> Nabava dugotrajne imovine</t>
  </si>
  <si>
    <t>Funkcijska klasifikacija: 03 - Javni red i sigurnost</t>
  </si>
  <si>
    <t>Program 04:</t>
  </si>
  <si>
    <t>Zaštita od požara i civilne zaštite</t>
  </si>
  <si>
    <t>Osnovna djelatnost JVP</t>
  </si>
  <si>
    <t>Civilna zaštita</t>
  </si>
  <si>
    <t>Funkcijska klasifikacija: 04 - Ekonomski odnosi</t>
  </si>
  <si>
    <t>Program 05:</t>
  </si>
  <si>
    <t xml:space="preserve">Poticanje razvoja gospodarstva </t>
  </si>
  <si>
    <t xml:space="preserve">Aktivnost:       Djelovanje poduzetničkog centra </t>
  </si>
  <si>
    <t>projekt 01:</t>
  </si>
  <si>
    <t>Program 06:</t>
  </si>
  <si>
    <t>Održavanja objekata i uređaja komunalne
infrastrukture</t>
  </si>
  <si>
    <t xml:space="preserve">Održavanje i uređivanje javnih zelenih
površina </t>
  </si>
  <si>
    <t>Rashodi za uređaje i javnu rasvjetu</t>
  </si>
  <si>
    <t>Održavanje objekata i uređaja odvodnje</t>
  </si>
  <si>
    <t xml:space="preserve">Aktivnost: </t>
  </si>
  <si>
    <t>Program 07:</t>
  </si>
  <si>
    <t>Izgradnja objekata i uređaja komunalne
infrastrukture</t>
  </si>
  <si>
    <t xml:space="preserve">Izgradnja objekata i uređaja </t>
  </si>
  <si>
    <t>projekt 02:</t>
  </si>
  <si>
    <t>Program 08:</t>
  </si>
  <si>
    <t xml:space="preserve">Program zaštite okoliša  </t>
  </si>
  <si>
    <t>Funkcijska klasifikacija: 09 - Obrazovanje</t>
  </si>
  <si>
    <t>Program 09:</t>
  </si>
  <si>
    <t xml:space="preserve">Aktivnost:     </t>
  </si>
  <si>
    <t>Odgojno i administrativno tehničko osoblje</t>
  </si>
  <si>
    <t>Program 10:</t>
  </si>
  <si>
    <t>Javne potrebe u školstvu</t>
  </si>
  <si>
    <t>Program 11:</t>
  </si>
  <si>
    <t>Program javnih potreba</t>
  </si>
  <si>
    <t>Manifestacije u kulturi</t>
  </si>
  <si>
    <t>Program 12:</t>
  </si>
  <si>
    <t>Organizacija rekreacije i športskih aktivnosti</t>
  </si>
  <si>
    <t>Osnovna djelatnost Športskog saveza</t>
  </si>
  <si>
    <t>GLAVA 002 05: JAVNE USTANOVE PREDŠKOLSKOG ODGOJA</t>
  </si>
  <si>
    <t>GLAVA 002 06: PROGRAMSKA DJELATNOST KULTURE</t>
  </si>
  <si>
    <t>GLAVA 002 07: PROGRAMSKA DJELATNOST ŠPORTA</t>
  </si>
  <si>
    <t>GLAVA 002 08:</t>
  </si>
  <si>
    <t>PROGRAMSKA DJELATNOST SOCIJALNE SKRBI</t>
  </si>
  <si>
    <t>Funkcijska klasifikacija: 10 - Socijalna zaštita</t>
  </si>
  <si>
    <t xml:space="preserve">Program 13: </t>
  </si>
  <si>
    <t>Program socijalne skrbi i novčanih pomoći</t>
  </si>
  <si>
    <t>Pomoć u novcu pojedincima i obiteljima</t>
  </si>
  <si>
    <t>Program 14:</t>
  </si>
  <si>
    <t xml:space="preserve">Humanitarna skrb kroz udruge građana </t>
  </si>
  <si>
    <t>Prostorno planiranje</t>
  </si>
  <si>
    <t>38</t>
  </si>
  <si>
    <t>381</t>
  </si>
  <si>
    <t>Djelovanje Turističke zajednice</t>
  </si>
  <si>
    <t>0473</t>
  </si>
  <si>
    <t>šifra  izvora</t>
  </si>
  <si>
    <t>Šifra izvora:</t>
  </si>
  <si>
    <t>1    Opći prihodi i primici</t>
  </si>
  <si>
    <t>049</t>
  </si>
  <si>
    <t>Osobni automobili</t>
  </si>
  <si>
    <t>Rashodi po funkcijskoj klasifikaciji u ukupnom iznosu iskazani su u tablici kako slijedi:</t>
  </si>
  <si>
    <t>GLAVA 001 01 Općinsko vijeće i izvršna tijela</t>
  </si>
  <si>
    <t>Usluge promidžbe i informiranja</t>
  </si>
  <si>
    <t>Naknade za rad predstavničkih tijela</t>
  </si>
  <si>
    <t>Reprezentacija</t>
  </si>
  <si>
    <t>Plaće za redovan rad</t>
  </si>
  <si>
    <t>Doprinosi za zdravstveno osiguranje</t>
  </si>
  <si>
    <t>Doprinosi za zapošljavanje</t>
  </si>
  <si>
    <t>Službena putovanja</t>
  </si>
  <si>
    <t>Naknada za prijevoz, rad na terenu</t>
  </si>
  <si>
    <t>Ostale naknade troškova zaposlenima</t>
  </si>
  <si>
    <t>Energija</t>
  </si>
  <si>
    <t>Materijal i dijelovi za tek. i invest. održ.</t>
  </si>
  <si>
    <t>Usluge telefona, pošte i prijevoza</t>
  </si>
  <si>
    <t>Usluge tek. i invest. održavanja</t>
  </si>
  <si>
    <t>Premije osiguranja auta</t>
  </si>
  <si>
    <t>Tekuće donacije u novcu</t>
  </si>
  <si>
    <t>Doprinos za zapošljavanje</t>
  </si>
  <si>
    <t>Doprinos za zdravstveno osiguranje</t>
  </si>
  <si>
    <t>Nakn.za prijevoz, rad na terenu</t>
  </si>
  <si>
    <t>Stručno usavršavanje zaposlenika</t>
  </si>
  <si>
    <t>Uredski materijal i ostali mater. rashodi</t>
  </si>
  <si>
    <t>Sitni inventar</t>
  </si>
  <si>
    <t>Službena, radna i zaštitna odjeća i obuća</t>
  </si>
  <si>
    <t>Komunalne usluge</t>
  </si>
  <si>
    <t>Zakupnine i najamnine</t>
  </si>
  <si>
    <t>Intelektualne i osobne usluge</t>
  </si>
  <si>
    <t>Ostale usluge</t>
  </si>
  <si>
    <t>Nakn. troškova osobama izvan radnog odn.</t>
  </si>
  <si>
    <t>Članarine</t>
  </si>
  <si>
    <t>Pristojbe i naknade</t>
  </si>
  <si>
    <t>Bankarske usluge i usluge platnog prometa</t>
  </si>
  <si>
    <t>Zatezne kamate</t>
  </si>
  <si>
    <t>Ostali nespomenuti financijski rashodi</t>
  </si>
  <si>
    <t>Tekuće pomoći gradskom proračunu</t>
  </si>
  <si>
    <t>Naknada štete pravnim i fizičkim osobama</t>
  </si>
  <si>
    <t>Računalne usluge</t>
  </si>
  <si>
    <t>Usluge tekućeg i investicijskog održavanja</t>
  </si>
  <si>
    <t>Nepredviđeni rashodi do visine pror.prič.</t>
  </si>
  <si>
    <t>Uredska oprema i namještaj</t>
  </si>
  <si>
    <t>Ulaganja u računovodstvene programe</t>
  </si>
  <si>
    <t>Dokumenti prostornog uređenja</t>
  </si>
  <si>
    <t>Tekuće pomoći unutar opće države</t>
  </si>
  <si>
    <t>Zemljište</t>
  </si>
  <si>
    <t>3523</t>
  </si>
  <si>
    <t>37</t>
  </si>
  <si>
    <t>371</t>
  </si>
  <si>
    <t>3711</t>
  </si>
  <si>
    <t>Nakn.građ. i kućanstvima na temelju osig.</t>
  </si>
  <si>
    <t>Nakn.građ. i kuć.na tem.osig.i dr.nakn.</t>
  </si>
  <si>
    <t>3221</t>
  </si>
  <si>
    <t>3233</t>
  </si>
  <si>
    <t>3235</t>
  </si>
  <si>
    <t>3237</t>
  </si>
  <si>
    <t>3293</t>
  </si>
  <si>
    <t>3299</t>
  </si>
  <si>
    <t>3811</t>
  </si>
  <si>
    <t>3294</t>
  </si>
  <si>
    <t>Ceste</t>
  </si>
  <si>
    <t>Plaće za redovan rad - javni radovi</t>
  </si>
  <si>
    <t>Naknade za prijevoz - javni radovi</t>
  </si>
  <si>
    <t>Mater.i dijelovi za tek.i invest.održ.</t>
  </si>
  <si>
    <t>Uređaji, strojevi i oprema za ost.namjene</t>
  </si>
  <si>
    <t>Usluge tekućeg i invest.održ.-rekonstr. jav. rasv.</t>
  </si>
  <si>
    <t>Usluge tekućeg i inevst.održavanja</t>
  </si>
  <si>
    <t>Oprema za održavanje i zaštitu - klima</t>
  </si>
  <si>
    <t>Usluge tekućeg i invest.održavanja</t>
  </si>
  <si>
    <t>Ostali građevinski objekti</t>
  </si>
  <si>
    <t>Kapit.pomoći trg.društvima u jav.sektoru projekti</t>
  </si>
  <si>
    <t xml:space="preserve">Naknade građanima i kućanstvima 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</si>
  <si>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</si>
  <si>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</si>
  <si>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</si>
  <si>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</si>
  <si>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Kamate na oročena sredstva i depozite po viđenju</t>
  </si>
  <si>
    <t>Naknade za koncesije</t>
  </si>
  <si>
    <t>Naknada za korištenje nefinancijske imovine</t>
  </si>
  <si>
    <t>Županijske, gradske i općinske pristojbe i naknade</t>
  </si>
  <si>
    <t>Ostale upravne pristojbe i naknade</t>
  </si>
  <si>
    <t>Doprinosi za šume</t>
  </si>
  <si>
    <t>Komunalne naknade</t>
  </si>
  <si>
    <t>Naknade za priključak</t>
  </si>
  <si>
    <t>Doprinosi za obvezno zdravstveno osiguranje</t>
  </si>
  <si>
    <t>Doprinosi za obvezno osiguranje u slučaju nezaposlenosti</t>
  </si>
  <si>
    <t>Naknade za prijevoz, za rad na terenu i odvojeni život</t>
  </si>
  <si>
    <t>Uredski materijal i ostali materijalni rashodi</t>
  </si>
  <si>
    <t>Materijali i dijelovi za tekuće i investicijsko održavanje</t>
  </si>
  <si>
    <t>Sitni inventar i auto gume</t>
  </si>
  <si>
    <t>Naknade troškova osobama izvan radnog odnosa</t>
  </si>
  <si>
    <t>Naknade za rad pred. i izvršnih tijela, povjerenstava i slično</t>
  </si>
  <si>
    <t>Subvencije poljoprivrednicima i obrtnicima</t>
  </si>
  <si>
    <t>Tekuće pomoći unutar općeg proračuna</t>
  </si>
  <si>
    <t>Naknade građanima i kućanstvima u novcu</t>
  </si>
  <si>
    <t>Stambeni objekti</t>
  </si>
  <si>
    <t>Umjetnička, literarna i znanstvena djela</t>
  </si>
  <si>
    <t>4/1</t>
  </si>
  <si>
    <t>Tekuće pomoći opć. Proračunu</t>
  </si>
  <si>
    <t>Oprema za održavanje i zaštitu</t>
  </si>
  <si>
    <t>Uređaji, strojevi i oprema za ost.namj.</t>
  </si>
  <si>
    <t>Ulaganja u računalne programe</t>
  </si>
  <si>
    <t>Zemlja za poduzet.zonu i pročistač</t>
  </si>
  <si>
    <t>Kapitalne pomoći trgovačkim društvima</t>
  </si>
  <si>
    <t>Prihodi vodnog gospodarstva</t>
  </si>
  <si>
    <t xml:space="preserve">Komunalni doprinosi </t>
  </si>
  <si>
    <t>Povrat poreza i prireza na dohodak po godišnjoj prijavi</t>
  </si>
  <si>
    <t>Prihodi od zateznih kamata</t>
  </si>
  <si>
    <t>Ostale pristojbe i naknade</t>
  </si>
  <si>
    <t>Povrat zajmova danih kreditnim institucijama u javnom sektoru</t>
  </si>
  <si>
    <t>Premije osiguranja automobila</t>
  </si>
  <si>
    <t>RAZLIKA - VIŠAK/MANJAK</t>
  </si>
  <si>
    <t>BEREK</t>
  </si>
  <si>
    <t>Ostali nesp.izd.(aranž.,cvijeće i sl.)</t>
  </si>
  <si>
    <t>Zdravstvene i veterinarske usluge</t>
  </si>
  <si>
    <t>Oprema za održavanje i zaštitu - klima,peći…</t>
  </si>
  <si>
    <t>Uređaji i strojevi za ostale namjene</t>
  </si>
  <si>
    <t>poduzetničkih zona-LAG</t>
  </si>
  <si>
    <t>Zdravstvene i veterinarske usluge(zbrinjavanje životinja…)</t>
  </si>
  <si>
    <t>Ostale usluge(registracija…)</t>
  </si>
  <si>
    <t>Premije osiguranja - fiat fiorino</t>
  </si>
  <si>
    <t>Održavanje drugih javnih površina (nogostup, parkiralište...)</t>
  </si>
  <si>
    <t>projekt 03:</t>
  </si>
  <si>
    <t>K 1007 03</t>
  </si>
  <si>
    <t>Rashodi za dodatna ulaganja na domovima</t>
  </si>
  <si>
    <t>Dodatna ulaganja</t>
  </si>
  <si>
    <t>vodoopskrbe, odvodnje i projekata</t>
  </si>
  <si>
    <t>Uredski materijal (edukativni i potrošni…)</t>
  </si>
  <si>
    <t>Humanitarna djelatnost Crvenog križa i Caritasa</t>
  </si>
  <si>
    <t>0721</t>
  </si>
  <si>
    <t>Poslovni objekti-domovi</t>
  </si>
  <si>
    <t>Dodatna ulaganja-domovi</t>
  </si>
  <si>
    <t>Ceste,željeznice…</t>
  </si>
  <si>
    <t>OPĆINA BEREK</t>
  </si>
  <si>
    <t>´4/1</t>
  </si>
  <si>
    <t>Ostale usl.(fotogr.,graf.tisak…)</t>
  </si>
  <si>
    <t>Gospodarenje otp.:Odl.Johovača i recikl.odl.</t>
  </si>
  <si>
    <t>Program predškolskog odgoja - Dječji vrtić Berek</t>
  </si>
  <si>
    <t>Intelusl.mala škola-voditelj</t>
  </si>
  <si>
    <t>Arheološka istraživanja</t>
  </si>
  <si>
    <t>GLAVA 002</t>
  </si>
  <si>
    <t>PROGRAMSKA DJELATNOST ZDRAVSTVO</t>
  </si>
  <si>
    <t>Funkcijska</t>
  </si>
  <si>
    <t>klasifikacija:07-zdravstvo</t>
  </si>
  <si>
    <t>P1011</t>
  </si>
  <si>
    <t>Program15</t>
  </si>
  <si>
    <t>Program javnih potreba u zdravstvu</t>
  </si>
  <si>
    <t>Opće medicinske usluge</t>
  </si>
  <si>
    <t>A 1015 01</t>
  </si>
  <si>
    <t>07</t>
  </si>
  <si>
    <t>06</t>
  </si>
  <si>
    <t>0610</t>
  </si>
  <si>
    <t>Program16</t>
  </si>
  <si>
    <t>UNAPREĐENJE STANOVANJA</t>
  </si>
  <si>
    <t>klasifikacija:06-Razvoj stanovanja</t>
  </si>
  <si>
    <t>Poboljšanje energetske učinkovitosti</t>
  </si>
  <si>
    <t>Obnova obiteljskih kuća</t>
  </si>
  <si>
    <t>0650</t>
  </si>
  <si>
    <t>Ostale nesp.usluge(izdaci protokola)</t>
  </si>
  <si>
    <t>Kap.pomoći trg.druš.u javnom sektoru</t>
  </si>
  <si>
    <t>Energija-plin za urede</t>
  </si>
  <si>
    <t>Izgradnja lokalnih cestaa</t>
  </si>
  <si>
    <t>Zdravstvene i veterunarske usluge</t>
  </si>
  <si>
    <t>MT-28</t>
  </si>
  <si>
    <t>MT-69</t>
  </si>
  <si>
    <t>MT-29</t>
  </si>
  <si>
    <t>MT-30</t>
  </si>
  <si>
    <t>MT-65</t>
  </si>
  <si>
    <t>MT-31</t>
  </si>
  <si>
    <t>MT-32</t>
  </si>
  <si>
    <t>MT-33</t>
  </si>
  <si>
    <t>MT-35</t>
  </si>
  <si>
    <t>MT-36</t>
  </si>
  <si>
    <t>MT-76</t>
  </si>
  <si>
    <t>MT-66</t>
  </si>
  <si>
    <t>MT-54</t>
  </si>
  <si>
    <t>MT-73</t>
  </si>
  <si>
    <t>MT-51</t>
  </si>
  <si>
    <t>MT-37</t>
  </si>
  <si>
    <t>MT-70</t>
  </si>
  <si>
    <t>MT-38</t>
  </si>
  <si>
    <t>MT-74</t>
  </si>
  <si>
    <t>MT-41</t>
  </si>
  <si>
    <t>MT-61</t>
  </si>
  <si>
    <t>MT-71</t>
  </si>
  <si>
    <t>MT-60</t>
  </si>
  <si>
    <t>MT-39</t>
  </si>
  <si>
    <t>MT-62</t>
  </si>
  <si>
    <t>MT-72</t>
  </si>
  <si>
    <t>MT-55</t>
  </si>
  <si>
    <t>MT-42</t>
  </si>
  <si>
    <t>MT-43</t>
  </si>
  <si>
    <t>MT-75</t>
  </si>
  <si>
    <t>MT-44</t>
  </si>
  <si>
    <t>MT-45</t>
  </si>
  <si>
    <t>MT46</t>
  </si>
  <si>
    <t>MT-48</t>
  </si>
  <si>
    <t>MT-49</t>
  </si>
  <si>
    <t>MT-50</t>
  </si>
  <si>
    <t>MT-56</t>
  </si>
  <si>
    <t>1 Opći prihodi i primici</t>
  </si>
  <si>
    <t>2 Vlastiti prihodi</t>
  </si>
  <si>
    <t>3 Prihodi za posebne namjene</t>
  </si>
  <si>
    <t>4 Pomoći</t>
  </si>
  <si>
    <t>5 Donacije</t>
  </si>
  <si>
    <t>6 Prihodi od nefin.imovine</t>
  </si>
  <si>
    <r>
      <t>7 Namjenski primici od zaduživanja</t>
    </r>
    <r>
      <rPr>
        <b/>
        <sz val="12"/>
        <rFont val="Times New Roman"/>
        <family val="1"/>
      </rPr>
      <t xml:space="preserve"> </t>
    </r>
  </si>
  <si>
    <t>Troškovi sudskih postupaka</t>
  </si>
  <si>
    <t>Upravne mjere</t>
  </si>
  <si>
    <t xml:space="preserve"> </t>
  </si>
  <si>
    <t>POSEBNI DIO</t>
  </si>
  <si>
    <t>Stalni porezi na imovinu-Porez na kuće za odmor</t>
  </si>
  <si>
    <t>Povremeni porezi na imovinu-Porez na promet nekretnina</t>
  </si>
  <si>
    <t>Porez na potrošnju alkoh.i bezalk.pića</t>
  </si>
  <si>
    <t>Porez na tvrtku odnosno naziv tvrtke</t>
  </si>
  <si>
    <t>2    Doprinosi</t>
  </si>
  <si>
    <t>3    Vlastiti prihodi</t>
  </si>
  <si>
    <t>4    Prihodi za posebne namjene</t>
  </si>
  <si>
    <t>5    Pomoći</t>
  </si>
  <si>
    <t xml:space="preserve">6    Donacije </t>
  </si>
  <si>
    <t>8   Namjenski primici</t>
  </si>
  <si>
    <t>7   Prihodi od prodaje ili zamjene nefinancijske imovine</t>
  </si>
  <si>
    <t xml:space="preserve">652-6524, 6531, 6532, 65129, 64299, 64222, </t>
  </si>
  <si>
    <t>61, 6413,6414, 6421, 651,6513, 6514, 6819, 68, 64229, 6423,643, 644</t>
  </si>
  <si>
    <t xml:space="preserve">8-81,82, 83, 84, 85, </t>
  </si>
  <si>
    <t>631, 632, 633, 634, 635, 636, 638</t>
  </si>
  <si>
    <t>Sitan inventar i auto gume</t>
  </si>
  <si>
    <t>Program 1001: Donošenje akata i mjera iz djelokruga predstavničkog, izvršnog tijela i mjesne samouprave</t>
  </si>
  <si>
    <t>Naknade za rad predstavničkog tijela, povjere…</t>
  </si>
  <si>
    <t>Reprezentacija-Dan općine, prijemi…</t>
  </si>
  <si>
    <t>Komunalne usluge-vodni doprinos</t>
  </si>
  <si>
    <t>Nerazvrstane ceste-Ruškovac-Ploščica</t>
  </si>
  <si>
    <t>Izgradnja objekata i uređaja odvodnje-Kanalizacija Berek</t>
  </si>
  <si>
    <t>Projektna dokumentacija - kanalizacija Berek</t>
  </si>
  <si>
    <t>K 1007 04</t>
  </si>
  <si>
    <t>projekt 04:</t>
  </si>
  <si>
    <t>Premije osiguranja</t>
  </si>
  <si>
    <t>Rashodi poslovanja i rashodi za nabavu nefinancijske imovine, iskazani u Bilanci prihoda i rashoda raspoređuju se po nosiocima, korisnicima i bližim namjenama</t>
  </si>
  <si>
    <t xml:space="preserve">odnosno po organizacijskoj, ekonomskoj, programskoj i funkcijskoj klasifikaciji, u Posebnom dijelu Proračuna, kako slijedi: </t>
  </si>
  <si>
    <t xml:space="preserve">OPĆI DIO  </t>
  </si>
  <si>
    <t>K 1007 05</t>
  </si>
  <si>
    <t>projekt 05:</t>
  </si>
  <si>
    <t>K 1007 06</t>
  </si>
  <si>
    <t>projekt 06:</t>
  </si>
  <si>
    <t>Izgradnja druš.doma Šimljanik</t>
  </si>
  <si>
    <t>Poslovni objekti</t>
  </si>
  <si>
    <t xml:space="preserve">Nerazvrs.ceste-Berek-Srijedska </t>
  </si>
  <si>
    <t>Izgradnja kanalizacije</t>
  </si>
  <si>
    <t>MT-79</t>
  </si>
  <si>
    <t>Tomislav Šunjić, dipl.ing.građ.</t>
  </si>
  <si>
    <t>Izgradnja - spomenik</t>
  </si>
  <si>
    <t>centralni križ na groblju Berek</t>
  </si>
  <si>
    <t>A1013 02</t>
  </si>
  <si>
    <t>Pomoć u kući - "Sad zaželi" - HZZ</t>
  </si>
  <si>
    <t>Doprinosi na paleće</t>
  </si>
  <si>
    <t>Naknada troškova zaposlenima</t>
  </si>
  <si>
    <t>Naknada za prijevoz - pomoć u kući</t>
  </si>
  <si>
    <t>Tekuće pomoći iz proračuna - ogrijev</t>
  </si>
  <si>
    <t>Tekuće pomoći iz proračuna - mala škola</t>
  </si>
  <si>
    <t>Kapitalne pomoći iz proračuna - energetska učinkovitost
fasade i krovišta na domovima</t>
  </si>
  <si>
    <t>Kapitalne pomoći iz proračuna - kanalizacija</t>
  </si>
  <si>
    <t>Kapitalne pomoći iz proračuna - ceste</t>
  </si>
  <si>
    <t>Kapitalne pomoći iz proračuna - Prostorni plan</t>
  </si>
  <si>
    <t>Državne upravne i sudske pristojbe</t>
  </si>
  <si>
    <t>Naknade građanima i kućanstvima u naravi</t>
  </si>
  <si>
    <t>Opći prihodi i primici</t>
  </si>
  <si>
    <t>MT-82</t>
  </si>
  <si>
    <t>Tekuće pomoći - HZZ</t>
  </si>
  <si>
    <t>Prihod od komunalnog doprinosa</t>
  </si>
  <si>
    <t>Kapitalne pomoći  - Prostorni plan</t>
  </si>
  <si>
    <t>Prihod od komunalne naknade</t>
  </si>
  <si>
    <t>Prihod od poljoprivrednog zemljišta</t>
  </si>
  <si>
    <t>Prihod od šumskog doprinosa</t>
  </si>
  <si>
    <t>Prihod od legalizacije</t>
  </si>
  <si>
    <t>Prihodi od šumskog doprinosa</t>
  </si>
  <si>
    <t>Prihod od vodnog doprinosa</t>
  </si>
  <si>
    <t>Prihod od grobne naknade</t>
  </si>
  <si>
    <t>Ostali prih.za posebne namjene-plinska mreža</t>
  </si>
  <si>
    <t>Kapitalne pomoći iz državnog proračuna</t>
  </si>
  <si>
    <t>Kapitane pomoći iz državnog proračuna</t>
  </si>
  <si>
    <t>Ostale pomoći i darovnice - mala škola</t>
  </si>
  <si>
    <t xml:space="preserve">Ostale pomoći i darovnice </t>
  </si>
  <si>
    <t>Tekuće pomoći - za ogrijev</t>
  </si>
  <si>
    <t>Ostali građ. Spomenici - križ na groblju Berek</t>
  </si>
  <si>
    <t>Izgradnja  športske  dvorane Berek</t>
  </si>
  <si>
    <t>Ostale naknade građanima i kućanstvima u novcu</t>
  </si>
  <si>
    <t>Izgradnja kulturnog centra Berek</t>
  </si>
  <si>
    <t>Izgradnja objekata - domovi (društveni i vatrogasni domovi)</t>
  </si>
  <si>
    <t>3239</t>
  </si>
  <si>
    <t>Ostale nespomenute usluge</t>
  </si>
  <si>
    <t>Rashodi za nabavu neproizvedene dugotr. imovine</t>
  </si>
  <si>
    <t>Građevinsko zemljište</t>
  </si>
  <si>
    <t xml:space="preserve">Manifestacije - dan općine, polj.sajmovi,orači, </t>
  </si>
  <si>
    <t>Manjak prihoda</t>
  </si>
  <si>
    <t>4/2</t>
  </si>
  <si>
    <t>RAZDJEL  001   OPĆINSKO VIJEĆE I URED NAČELNIKA</t>
  </si>
  <si>
    <t>2019.</t>
  </si>
  <si>
    <t xml:space="preserve">Projekcija </t>
  </si>
  <si>
    <t>2020. god.</t>
  </si>
  <si>
    <t>2021.god</t>
  </si>
  <si>
    <t>Plaće u naravi</t>
  </si>
  <si>
    <t>Korištenje prijevoznih sredstava</t>
  </si>
  <si>
    <t>Tisak</t>
  </si>
  <si>
    <t>Elektronski mediji</t>
  </si>
  <si>
    <t>Izložbeni prostor na sajmu</t>
  </si>
  <si>
    <t>Promidžbeni materijal</t>
  </si>
  <si>
    <t>Ostale usluge promidžbe i informiranja</t>
  </si>
  <si>
    <t>Grafičke i tiskarske usluge,kopiranje,uvezivanje</t>
  </si>
  <si>
    <t>Film i izrada fotografija</t>
  </si>
  <si>
    <t xml:space="preserve">Ostale nespomenute usluge </t>
  </si>
  <si>
    <t>Naknade za rad članovima predst.,izvršnih tijela…</t>
  </si>
  <si>
    <t>Motorni benzin i dizeel gorivo</t>
  </si>
  <si>
    <t>Reprezentacija - konzumacija</t>
  </si>
  <si>
    <t>Reprezentacija - roba</t>
  </si>
  <si>
    <t>Uredski materijal</t>
  </si>
  <si>
    <t>Literatura</t>
  </si>
  <si>
    <t>Materijal i sredstva za čišćenje i održavanje</t>
  </si>
  <si>
    <t>Obvezni i preventivni pregledi zaposlenika</t>
  </si>
  <si>
    <t>Izrada revcenzija, elab.,procjena….</t>
  </si>
  <si>
    <t>Izrada programa,izjava,fmc,planova….</t>
  </si>
  <si>
    <t>Izrada idej.rj.,projekata,strategija,natj.dokum.,</t>
  </si>
  <si>
    <t>Izrada raznih suglasnosti…</t>
  </si>
  <si>
    <t>Sporazumi i ugovori s Komunalac Berek</t>
  </si>
  <si>
    <t>Usluge razvoja softwera-ugovori</t>
  </si>
  <si>
    <t>Ostale računalne usluge</t>
  </si>
  <si>
    <t>Naknada poreznoj upravi</t>
  </si>
  <si>
    <t xml:space="preserve">Premije osiguranja </t>
  </si>
  <si>
    <t>Policijska postaja i  Gorska služba spašavanja</t>
  </si>
  <si>
    <t>Pomoći proračunskim korisnicima drugih proračuna</t>
  </si>
  <si>
    <t>Tekuće pomoći proraču.kori.drugih proračuna</t>
  </si>
  <si>
    <t xml:space="preserve">Proračun </t>
  </si>
  <si>
    <t>Usluge telefona, telefaxa</t>
  </si>
  <si>
    <t>Poštarina (pisma,tiskanice i sl.)</t>
  </si>
  <si>
    <t>Ostale usluge za komunikaciju i prijevoz</t>
  </si>
  <si>
    <t>Usluge tek.i inv.održ.postrojenja i opreme</t>
  </si>
  <si>
    <t>Autorski honorari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</si>
  <si>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</si>
  <si>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</si>
  <si>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</si>
  <si>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</si>
  <si>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</si>
  <si>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Upravne i administrativne pristojbe</t>
  </si>
  <si>
    <t>Sudske pristojbe</t>
  </si>
  <si>
    <t>Javnobilježničke pristojbe</t>
  </si>
  <si>
    <t>Mat.i dij.za održavanje općinskih zgrada</t>
  </si>
  <si>
    <t>Mat.i dij.za održavanje opreme i postrojenja</t>
  </si>
  <si>
    <t>Usluge tek.i inv.održ.građ.objekata-općinske zgrade</t>
  </si>
  <si>
    <t xml:space="preserve">Usl.tek.i inv.održ.postrojenja i opreme </t>
  </si>
  <si>
    <t>Opskrba vodom</t>
  </si>
  <si>
    <t>Iznošenje i odvoz smeća</t>
  </si>
  <si>
    <t>Deratizacija i dezinsekcija</t>
  </si>
  <si>
    <t>Dimnjačarske i ekološke usluge</t>
  </si>
  <si>
    <t>Ostali troškovi Dana općine</t>
  </si>
  <si>
    <t>32399</t>
  </si>
  <si>
    <t>323990</t>
  </si>
  <si>
    <t>Ostali troškovi - razne opć.manifestacije</t>
  </si>
  <si>
    <t>Reprezentacija-ostale manifestacije</t>
  </si>
  <si>
    <t>32931</t>
  </si>
  <si>
    <t>Ostale zdravstv. i veter.usl.-zbrinjavanje životinja</t>
  </si>
  <si>
    <t>Javni radovi</t>
  </si>
  <si>
    <t>Poticanje zapošljavanja HZZ</t>
  </si>
  <si>
    <t>Energija- gorivo fiat fiorino</t>
  </si>
  <si>
    <t>Energija - gorivo kosilice, traktor….</t>
  </si>
  <si>
    <t>Održ.javnih površina oko domova i dr.zgrada</t>
  </si>
  <si>
    <t>Održ.oko javnih površina - zvonika</t>
  </si>
  <si>
    <t>Održavanje - Parkovi i igrališta</t>
  </si>
  <si>
    <t>Održavanje - fiat fiorino</t>
  </si>
  <si>
    <t>Održavanje kosilica, traktora, motorne pile….</t>
  </si>
  <si>
    <t>Kud Prijatelji Berek</t>
  </si>
  <si>
    <t>Slikarska kolonija</t>
  </si>
  <si>
    <t xml:space="preserve">Ostale donacije </t>
  </si>
  <si>
    <t>N.K. Tomislav</t>
  </si>
  <si>
    <t>Ostale tekuće donacije vezano za šport</t>
  </si>
  <si>
    <t>M53</t>
  </si>
  <si>
    <t>Djelovanje mjesnog sajma i vage</t>
  </si>
  <si>
    <t>Vlastiti prihodi</t>
  </si>
  <si>
    <t>3224</t>
  </si>
  <si>
    <t>3232</t>
  </si>
  <si>
    <t>3236</t>
  </si>
  <si>
    <t>3291</t>
  </si>
  <si>
    <t>Naknada za rad voditelja sajma</t>
  </si>
  <si>
    <t>Materijal i dijelovi za tek.i inv.održavanje sajma</t>
  </si>
  <si>
    <t>Usluge tek.i inv.održ.sajma,vage….</t>
  </si>
  <si>
    <t>Intelektualne usluge - vagar</t>
  </si>
  <si>
    <t xml:space="preserve">Zdravstvene i veterinarske usluge </t>
  </si>
  <si>
    <t xml:space="preserve">Održavanje groblja </t>
  </si>
  <si>
    <t xml:space="preserve">Naknada za rad voditelju </t>
  </si>
  <si>
    <t>Zimska služba</t>
  </si>
  <si>
    <t>Podmirenje troškova stanovanja</t>
  </si>
  <si>
    <t>Naknada za ogrijev socijalno ugroženih</t>
  </si>
  <si>
    <t>Podmirenje pogrebnih troškova</t>
  </si>
  <si>
    <t>Naknada za novorođeno dijete</t>
  </si>
  <si>
    <t>Subvencioniranje srednjoškolaca i studenata</t>
  </si>
  <si>
    <t>Ostale jednokratne novčane pomoći</t>
  </si>
  <si>
    <t>Prigodno darivanje za Uskrs i Božić</t>
  </si>
  <si>
    <t>Subvencioniranje odvoza smeća</t>
  </si>
  <si>
    <t>Skolska kuhinja - mala škola</t>
  </si>
  <si>
    <t>Oslobađanje od plać.komunalne naknade</t>
  </si>
  <si>
    <t>Sufinanciranje pribora i opreme za osnovnoškolce</t>
  </si>
  <si>
    <t xml:space="preserve">Poticaj udrugama-Ostale udruge </t>
  </si>
  <si>
    <t>Mater.i dijelovi za tek.i invest.održ.automobula</t>
  </si>
  <si>
    <t>Usluge tek.i inv.održ.-automobil</t>
  </si>
  <si>
    <t>Grafičke i tiskarske usluge…..</t>
  </si>
  <si>
    <t>Premijwe osiguranja zaposlenih</t>
  </si>
  <si>
    <t>Sređivanje imov.pravnih odnosa - zemljište</t>
  </si>
  <si>
    <t>32375</t>
  </si>
  <si>
    <t>Geodetsko katastaske usluge</t>
  </si>
  <si>
    <t>Geodetsko katast.usluge vezano za zemljište</t>
  </si>
  <si>
    <t>Tekuće dotacije - Policijska postaja Garešnica</t>
  </si>
  <si>
    <t>Tekuće dotacije - HGSS</t>
  </si>
  <si>
    <t>Poticanje poljoprivrede - sufinanciranje osiguranja poljop.usijeva i uzgoja stoke</t>
  </si>
  <si>
    <t>MT-84</t>
  </si>
  <si>
    <t>Održavanje mrtvačnice i totnih komora</t>
  </si>
  <si>
    <t>Ostale pomoći u naturi socijalno ugroženima</t>
  </si>
  <si>
    <t>Plan 2019.</t>
  </si>
  <si>
    <t>Projekcija 2020.</t>
  </si>
  <si>
    <t>Projekcija
2021.</t>
  </si>
  <si>
    <t>Državno izborno povjerenstvo</t>
  </si>
  <si>
    <t>Hrvatski zavod za zapošljavanje</t>
  </si>
  <si>
    <t>Komunalni doprinos</t>
  </si>
  <si>
    <t>Dar u naravi za novorođenu djecu</t>
  </si>
  <si>
    <t>MT-85</t>
  </si>
  <si>
    <t>MT-86</t>
  </si>
  <si>
    <t>2020.</t>
  </si>
  <si>
    <t>2021.</t>
  </si>
  <si>
    <t>Kapitalne pomoći iz proračuna - kulturni centar</t>
  </si>
  <si>
    <t>Kapitalne pomoći iz proračuna- vodovod</t>
  </si>
  <si>
    <t>Tekuće pomoći - Izborno povjerenstvo</t>
  </si>
  <si>
    <t>Prihodi od prodaje neproiz.dugotrajne imov.</t>
  </si>
  <si>
    <t>Prihod od prodaje neproizv.dug.imovine</t>
  </si>
  <si>
    <t>Tekuće pomoći od izvanpror.korisnika - HZZ</t>
  </si>
  <si>
    <t>Prihodi od zakupa i iznajmljivanja imovine poljopr.zemljište</t>
  </si>
  <si>
    <t>Prihod od iznajmljivanja - poslovni prostori i sl.</t>
  </si>
  <si>
    <t>Prihod od naknade za korištenje javnih površina</t>
  </si>
  <si>
    <t>Ostali nespomenuti prihodi - plinska distibu.mreža</t>
  </si>
  <si>
    <t>Prihodi od pruženih usluga - vagarina</t>
  </si>
  <si>
    <t>Ostali prihodi od nefinancijske imovine - legalizacija</t>
  </si>
  <si>
    <t xml:space="preserve">Aktivnost: Predstavničko i izvršna tijela </t>
  </si>
  <si>
    <t>Aktivnost: Osnovne funkcije stranaka</t>
  </si>
  <si>
    <t>A 1005 04</t>
  </si>
  <si>
    <t>A 1005 03</t>
  </si>
  <si>
    <t>A 1005  05</t>
  </si>
  <si>
    <t>A1005 06</t>
  </si>
  <si>
    <t>P1016</t>
  </si>
  <si>
    <t>A 1016 01</t>
  </si>
  <si>
    <t>A 1005 02</t>
  </si>
  <si>
    <t>A1013 03</t>
  </si>
  <si>
    <t>Mt 83</t>
  </si>
  <si>
    <t>1040</t>
  </si>
  <si>
    <t>Sufinanciiranje smještaja u dječje vrtiće</t>
  </si>
  <si>
    <t>Naknade građanima i kućanstvima iz proračuna</t>
  </si>
  <si>
    <t>Povećanje/Smanjenje</t>
  </si>
  <si>
    <t>2019. god.</t>
  </si>
  <si>
    <t>Povećanje/
Smanjenje</t>
  </si>
  <si>
    <t>I. Izmjene i dopune Proračuna Općine Berek za 2019. godinu stupaju na snagu osmog dana od objave u Službenom glasniku Općine Berek.</t>
  </si>
  <si>
    <t>I. Izmjene i dopune Proračuna Općine Berek za 2019. godinu bit će objavljene i na internetskim stranicama Općine Berek - www.berek.hr</t>
  </si>
  <si>
    <t>2. IZMJENE I DOPUNE PRORAČUNA OPĆINE BEREK ZA 2019.</t>
  </si>
  <si>
    <t>2.Rebalans</t>
  </si>
  <si>
    <t>Tekući plan</t>
  </si>
  <si>
    <t>povećanje/smanjenj.</t>
  </si>
  <si>
    <t>Dodatna ulaganja na domovima-Ruškovac</t>
  </si>
  <si>
    <t xml:space="preserve">Dodatna ulaganja na domovima-Begovača 
</t>
  </si>
  <si>
    <t>Uredski i ostali materijal za čišćenje i održ.</t>
  </si>
  <si>
    <t>435,431,434,437,527</t>
  </si>
  <si>
    <t>Mt-87</t>
  </si>
  <si>
    <t>Održavanje nerazvrstanih i lokalnih cesta i 
Invest.održavanje cesta G.Garešnica-Prokop</t>
  </si>
  <si>
    <t>Nerazvrstana cesta G.Garešnica-Prokop</t>
  </si>
  <si>
    <t>Proračun</t>
  </si>
  <si>
    <t>Povećanje/smanjenje</t>
  </si>
  <si>
    <t>Novi plan</t>
  </si>
  <si>
    <t>Ostale naknade građanima i kućanstvima iz pror. (nabava udžbenika)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</si>
</sst>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  <numFmt numFmtId="182" formatCode="_-* #,##0.0000_-;\-* #,##0.0000_-;_-* &quot;-&quot;??_-;_-@_-"/>
    <numFmt numFmtId="183" formatCode="#,##0\ &quot;kn&quot;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&quot;Istinito&quot;;&quot;Istinito&quot;;&quot;Neistinito&quot;"/>
    <numFmt numFmtId="189" formatCode="[$€-2]\ #,##0.00_);[Red]\([$€-2]\ #,##0.00\)"/>
  </numFmts>
  <fonts count="8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b/>
      <i/>
      <sz val="2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8"/>
      <color indexed="60"/>
      <name val="Arial"/>
      <family val="2"/>
    </font>
    <font>
      <b/>
      <sz val="11"/>
      <color indexed="10"/>
      <name val="Calibri"/>
      <family val="2"/>
    </font>
    <font>
      <sz val="10"/>
      <color indexed="36"/>
      <name val="Arial"/>
      <family val="2"/>
    </font>
    <font>
      <sz val="8"/>
      <color indexed="3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C00000"/>
      <name val="Arial"/>
      <family val="2"/>
    </font>
    <font>
      <b/>
      <sz val="11"/>
      <color rgb="FFFF0000"/>
      <name val="Calibri"/>
      <family val="2"/>
    </font>
    <font>
      <sz val="10"/>
      <color theme="7"/>
      <name val="Arial"/>
      <family val="2"/>
    </font>
    <font>
      <sz val="8"/>
      <color theme="7"/>
      <name val="Arial"/>
      <family val="2"/>
    </font>
    <font>
      <sz val="8"/>
      <color rgb="FF7030A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20" borderId="1" applyNumberFormat="0" applyFont="0" applyAlignment="0" applyProtection="0"/>
    <xf numFmtId="0" fontId="56" fillId="21" borderId="0" applyNumberFormat="0" applyBorder="0" applyAlignment="0" applyProtection="0"/>
    <xf numFmtId="0" fontId="57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8" fillId="28" borderId="2" applyNumberFormat="0" applyAlignment="0" applyProtection="0"/>
    <xf numFmtId="0" fontId="59" fillId="28" borderId="3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1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34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3" fontId="4" fillId="34" borderId="0" xfId="0" applyNumberFormat="1" applyFont="1" applyFill="1" applyAlignment="1">
      <alignment wrapText="1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3" fontId="8" fillId="34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/>
    </xf>
    <xf numFmtId="0" fontId="6" fillId="0" borderId="0" xfId="0" applyFont="1" applyAlignment="1">
      <alignment/>
    </xf>
    <xf numFmtId="3" fontId="6" fillId="37" borderId="10" xfId="0" applyNumberFormat="1" applyFont="1" applyFill="1" applyBorder="1" applyAlignment="1">
      <alignment/>
    </xf>
    <xf numFmtId="3" fontId="13" fillId="37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9" fillId="34" borderId="0" xfId="0" applyFont="1" applyFill="1" applyAlignment="1">
      <alignment/>
    </xf>
    <xf numFmtId="0" fontId="1" fillId="38" borderId="0" xfId="0" applyFont="1" applyFill="1" applyAlignment="1">
      <alignment/>
    </xf>
    <xf numFmtId="0" fontId="4" fillId="34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12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49" fontId="4" fillId="0" borderId="0" xfId="0" applyNumberFormat="1" applyFont="1" applyAlignment="1">
      <alignment/>
    </xf>
    <xf numFmtId="3" fontId="4" fillId="39" borderId="0" xfId="0" applyNumberFormat="1" applyFont="1" applyFill="1" applyAlignment="1">
      <alignment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Alignment="1">
      <alignment horizontal="center" wrapText="1"/>
    </xf>
    <xf numFmtId="4" fontId="4" fillId="34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34" borderId="11" xfId="0" applyFont="1" applyFill="1" applyBorder="1" applyAlignment="1">
      <alignment wrapText="1"/>
    </xf>
    <xf numFmtId="3" fontId="4" fillId="34" borderId="11" xfId="0" applyNumberFormat="1" applyFont="1" applyFill="1" applyBorder="1" applyAlignment="1">
      <alignment wrapText="1"/>
    </xf>
    <xf numFmtId="3" fontId="4" fillId="34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37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wrapText="1"/>
    </xf>
    <xf numFmtId="3" fontId="6" fillId="39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34" borderId="0" xfId="0" applyFont="1" applyFill="1" applyBorder="1" applyAlignment="1">
      <alignment/>
    </xf>
    <xf numFmtId="3" fontId="6" fillId="34" borderId="0" xfId="0" applyNumberFormat="1" applyFont="1" applyFill="1" applyAlignment="1">
      <alignment wrapText="1"/>
    </xf>
    <xf numFmtId="3" fontId="6" fillId="34" borderId="0" xfId="0" applyNumberFormat="1" applyFont="1" applyFill="1" applyBorder="1" applyAlignment="1">
      <alignment wrapText="1"/>
    </xf>
    <xf numFmtId="3" fontId="6" fillId="39" borderId="0" xfId="0" applyNumberFormat="1" applyFont="1" applyFill="1" applyAlignment="1">
      <alignment wrapText="1"/>
    </xf>
    <xf numFmtId="3" fontId="6" fillId="34" borderId="11" xfId="0" applyNumberFormat="1" applyFont="1" applyFill="1" applyBorder="1" applyAlignment="1">
      <alignment wrapText="1"/>
    </xf>
    <xf numFmtId="3" fontId="6" fillId="34" borderId="11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2" fillId="34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6" fillId="4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49" fontId="10" fillId="0" borderId="0" xfId="0" applyNumberFormat="1" applyFont="1" applyAlignment="1">
      <alignment/>
    </xf>
    <xf numFmtId="0" fontId="10" fillId="34" borderId="0" xfId="0" applyFont="1" applyFill="1" applyAlignment="1">
      <alignment/>
    </xf>
    <xf numFmtId="3" fontId="4" fillId="38" borderId="10" xfId="0" applyNumberFormat="1" applyFont="1" applyFill="1" applyBorder="1" applyAlignment="1" quotePrefix="1">
      <alignment horizontal="center"/>
    </xf>
    <xf numFmtId="3" fontId="4" fillId="38" borderId="10" xfId="0" applyNumberFormat="1" applyFont="1" applyFill="1" applyBorder="1" applyAlignment="1" quotePrefix="1">
      <alignment/>
    </xf>
    <xf numFmtId="3" fontId="4" fillId="38" borderId="10" xfId="0" applyNumberFormat="1" applyFont="1" applyFill="1" applyBorder="1" applyAlignment="1">
      <alignment horizontal="center"/>
    </xf>
    <xf numFmtId="3" fontId="4" fillId="38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6" fillId="34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wrapText="1"/>
    </xf>
    <xf numFmtId="3" fontId="5" fillId="40" borderId="10" xfId="0" applyNumberFormat="1" applyFont="1" applyFill="1" applyBorder="1" applyAlignment="1">
      <alignment vertical="center"/>
    </xf>
    <xf numFmtId="3" fontId="8" fillId="37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4" fillId="37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4" fontId="5" fillId="40" borderId="10" xfId="0" applyNumberFormat="1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5" fillId="40" borderId="10" xfId="0" applyFont="1" applyFill="1" applyBorder="1" applyAlignment="1">
      <alignment horizontal="right"/>
    </xf>
    <xf numFmtId="0" fontId="5" fillId="40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40" borderId="10" xfId="0" applyFont="1" applyFill="1" applyBorder="1" applyAlignment="1">
      <alignment horizontal="left" vertical="center"/>
    </xf>
    <xf numFmtId="0" fontId="5" fillId="40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/>
    </xf>
    <xf numFmtId="3" fontId="5" fillId="40" borderId="10" xfId="0" applyNumberFormat="1" applyFont="1" applyFill="1" applyBorder="1" applyAlignment="1">
      <alignment wrapText="1"/>
    </xf>
    <xf numFmtId="3" fontId="6" fillId="39" borderId="10" xfId="0" applyNumberFormat="1" applyFont="1" applyFill="1" applyBorder="1" applyAlignment="1">
      <alignment wrapText="1"/>
    </xf>
    <xf numFmtId="3" fontId="4" fillId="39" borderId="10" xfId="0" applyNumberFormat="1" applyFont="1" applyFill="1" applyBorder="1" applyAlignment="1">
      <alignment wrapText="1"/>
    </xf>
    <xf numFmtId="3" fontId="6" fillId="39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49" fontId="4" fillId="38" borderId="10" xfId="0" applyNumberFormat="1" applyFont="1" applyFill="1" applyBorder="1" applyAlignment="1">
      <alignment horizontal="left" wrapText="1"/>
    </xf>
    <xf numFmtId="0" fontId="6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4" fillId="38" borderId="10" xfId="0" applyFont="1" applyFill="1" applyBorder="1" applyAlignment="1" quotePrefix="1">
      <alignment horizontal="center"/>
    </xf>
    <xf numFmtId="49" fontId="4" fillId="38" borderId="10" xfId="0" applyNumberFormat="1" applyFont="1" applyFill="1" applyBorder="1" applyAlignment="1">
      <alignment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 horizontal="center" vertical="top"/>
    </xf>
    <xf numFmtId="0" fontId="4" fillId="38" borderId="10" xfId="0" applyFont="1" applyFill="1" applyBorder="1" applyAlignment="1">
      <alignment vertical="top"/>
    </xf>
    <xf numFmtId="49" fontId="5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7" fillId="41" borderId="10" xfId="0" applyNumberFormat="1" applyFont="1" applyFill="1" applyBorder="1" applyAlignment="1">
      <alignment/>
    </xf>
    <xf numFmtId="3" fontId="5" fillId="41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0" fontId="7" fillId="41" borderId="10" xfId="0" applyFont="1" applyFill="1" applyBorder="1" applyAlignment="1">
      <alignment horizontal="left"/>
    </xf>
    <xf numFmtId="49" fontId="6" fillId="41" borderId="10" xfId="0" applyNumberFormat="1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40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5" fillId="40" borderId="10" xfId="0" applyNumberFormat="1" applyFont="1" applyFill="1" applyBorder="1" applyAlignment="1">
      <alignment wrapText="1"/>
    </xf>
    <xf numFmtId="0" fontId="7" fillId="40" borderId="10" xfId="0" applyFont="1" applyFill="1" applyBorder="1" applyAlignment="1">
      <alignment horizontal="left" wrapText="1"/>
    </xf>
    <xf numFmtId="49" fontId="7" fillId="40" borderId="10" xfId="0" applyNumberFormat="1" applyFont="1" applyFill="1" applyBorder="1" applyAlignment="1">
      <alignment wrapText="1"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49" fontId="8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3" fontId="9" fillId="34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wrapText="1"/>
    </xf>
    <xf numFmtId="49" fontId="5" fillId="41" borderId="10" xfId="0" applyNumberFormat="1" applyFont="1" applyFill="1" applyBorder="1" applyAlignment="1">
      <alignment vertical="top"/>
    </xf>
    <xf numFmtId="0" fontId="5" fillId="41" borderId="10" xfId="0" applyFont="1" applyFill="1" applyBorder="1" applyAlignment="1">
      <alignment vertical="top"/>
    </xf>
    <xf numFmtId="0" fontId="5" fillId="41" borderId="10" xfId="0" applyFont="1" applyFill="1" applyBorder="1" applyAlignment="1">
      <alignment wrapText="1"/>
    </xf>
    <xf numFmtId="3" fontId="5" fillId="41" borderId="10" xfId="0" applyNumberFormat="1" applyFont="1" applyFill="1" applyBorder="1" applyAlignment="1">
      <alignment vertical="top"/>
    </xf>
    <xf numFmtId="49" fontId="5" fillId="33" borderId="10" xfId="0" applyNumberFormat="1" applyFont="1" applyFill="1" applyBorder="1" applyAlignment="1">
      <alignment vertical="top"/>
    </xf>
    <xf numFmtId="49" fontId="7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3" fontId="4" fillId="37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41" borderId="10" xfId="0" applyFont="1" applyFill="1" applyBorder="1" applyAlignment="1">
      <alignment horizontal="left" vertical="top"/>
    </xf>
    <xf numFmtId="49" fontId="7" fillId="41" borderId="10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6" fillId="37" borderId="10" xfId="0" applyNumberFormat="1" applyFont="1" applyFill="1" applyBorder="1" applyAlignment="1">
      <alignment wrapText="1"/>
    </xf>
    <xf numFmtId="49" fontId="6" fillId="40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 vertical="top"/>
    </xf>
    <xf numFmtId="0" fontId="5" fillId="4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vertical="top" wrapText="1"/>
    </xf>
    <xf numFmtId="49" fontId="5" fillId="40" borderId="10" xfId="0" applyNumberFormat="1" applyFont="1" applyFill="1" applyBorder="1" applyAlignment="1">
      <alignment vertical="top"/>
    </xf>
    <xf numFmtId="0" fontId="7" fillId="40" borderId="10" xfId="0" applyFont="1" applyFill="1" applyBorder="1" applyAlignment="1">
      <alignment horizontal="left" vertical="top"/>
    </xf>
    <xf numFmtId="49" fontId="7" fillId="40" borderId="10" xfId="0" applyNumberFormat="1" applyFont="1" applyFill="1" applyBorder="1" applyAlignment="1">
      <alignment vertical="top"/>
    </xf>
    <xf numFmtId="3" fontId="5" fillId="40" borderId="10" xfId="0" applyNumberFormat="1" applyFont="1" applyFill="1" applyBorder="1" applyAlignment="1">
      <alignment vertical="top"/>
    </xf>
    <xf numFmtId="49" fontId="8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 horizontal="left"/>
    </xf>
    <xf numFmtId="1" fontId="9" fillId="34" borderId="10" xfId="0" applyNumberFormat="1" applyFont="1" applyFill="1" applyBorder="1" applyAlignment="1">
      <alignment horizontal="left"/>
    </xf>
    <xf numFmtId="49" fontId="5" fillId="41" borderId="10" xfId="0" applyNumberFormat="1" applyFont="1" applyFill="1" applyBorder="1" applyAlignment="1">
      <alignment wrapText="1"/>
    </xf>
    <xf numFmtId="0" fontId="7" fillId="41" borderId="10" xfId="0" applyFont="1" applyFill="1" applyBorder="1" applyAlignment="1">
      <alignment horizontal="left" wrapText="1"/>
    </xf>
    <xf numFmtId="49" fontId="7" fillId="41" borderId="10" xfId="0" applyNumberFormat="1" applyFont="1" applyFill="1" applyBorder="1" applyAlignment="1">
      <alignment wrapText="1"/>
    </xf>
    <xf numFmtId="49" fontId="5" fillId="40" borderId="10" xfId="0" applyNumberFormat="1" applyFont="1" applyFill="1" applyBorder="1" applyAlignment="1">
      <alignment wrapText="1"/>
    </xf>
    <xf numFmtId="175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175" fontId="6" fillId="0" borderId="10" xfId="61" applyNumberFormat="1" applyFont="1" applyFill="1" applyBorder="1" applyAlignment="1">
      <alignment/>
    </xf>
    <xf numFmtId="43" fontId="6" fillId="0" borderId="10" xfId="61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3" fontId="14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wrapText="1"/>
    </xf>
    <xf numFmtId="3" fontId="8" fillId="34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vertical="top" wrapText="1"/>
    </xf>
    <xf numFmtId="3" fontId="9" fillId="37" borderId="10" xfId="0" applyNumberFormat="1" applyFont="1" applyFill="1" applyBorder="1" applyAlignment="1">
      <alignment wrapText="1"/>
    </xf>
    <xf numFmtId="3" fontId="8" fillId="38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175" fontId="6" fillId="37" borderId="10" xfId="61" applyNumberFormat="1" applyFont="1" applyFill="1" applyBorder="1" applyAlignment="1">
      <alignment/>
    </xf>
    <xf numFmtId="3" fontId="4" fillId="34" borderId="10" xfId="61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top" wrapText="1"/>
    </xf>
    <xf numFmtId="175" fontId="4" fillId="0" borderId="10" xfId="61" applyNumberFormat="1" applyFont="1" applyFill="1" applyBorder="1" applyAlignment="1">
      <alignment horizontal="right"/>
    </xf>
    <xf numFmtId="175" fontId="4" fillId="0" borderId="10" xfId="61" applyNumberFormat="1" applyFont="1" applyFill="1" applyBorder="1" applyAlignment="1">
      <alignment/>
    </xf>
    <xf numFmtId="3" fontId="4" fillId="0" borderId="10" xfId="61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49" fontId="5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49" fontId="7" fillId="41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61" applyNumberFormat="1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43" fontId="6" fillId="0" borderId="13" xfId="6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73" fillId="0" borderId="0" xfId="0" applyFont="1" applyAlignment="1">
      <alignment/>
    </xf>
    <xf numFmtId="3" fontId="74" fillId="34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41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15"/>
    </xf>
    <xf numFmtId="0" fontId="19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74" fillId="0" borderId="10" xfId="0" applyNumberFormat="1" applyFont="1" applyBorder="1" applyAlignment="1">
      <alignment wrapText="1"/>
    </xf>
    <xf numFmtId="0" fontId="74" fillId="0" borderId="10" xfId="0" applyFont="1" applyBorder="1" applyAlignment="1">
      <alignment horizontal="left" wrapText="1"/>
    </xf>
    <xf numFmtId="3" fontId="74" fillId="0" borderId="10" xfId="0" applyNumberFormat="1" applyFont="1" applyFill="1" applyBorder="1" applyAlignment="1">
      <alignment wrapText="1"/>
    </xf>
    <xf numFmtId="0" fontId="75" fillId="0" borderId="0" xfId="0" applyFont="1" applyAlignment="1">
      <alignment wrapText="1"/>
    </xf>
    <xf numFmtId="49" fontId="76" fillId="0" borderId="10" xfId="0" applyNumberFormat="1" applyFont="1" applyBorder="1" applyAlignment="1">
      <alignment wrapText="1"/>
    </xf>
    <xf numFmtId="0" fontId="76" fillId="0" borderId="10" xfId="0" applyFont="1" applyBorder="1" applyAlignment="1">
      <alignment horizontal="left" wrapText="1"/>
    </xf>
    <xf numFmtId="3" fontId="76" fillId="34" borderId="10" xfId="0" applyNumberFormat="1" applyFont="1" applyFill="1" applyBorder="1" applyAlignment="1">
      <alignment wrapText="1"/>
    </xf>
    <xf numFmtId="0" fontId="77" fillId="0" borderId="0" xfId="0" applyFont="1" applyAlignment="1">
      <alignment wrapText="1"/>
    </xf>
    <xf numFmtId="0" fontId="77" fillId="0" borderId="0" xfId="0" applyFont="1" applyAlignment="1">
      <alignment/>
    </xf>
    <xf numFmtId="3" fontId="4" fillId="38" borderId="10" xfId="0" applyNumberFormat="1" applyFont="1" applyFill="1" applyBorder="1" applyAlignment="1">
      <alignment horizontal="center" wrapText="1"/>
    </xf>
    <xf numFmtId="0" fontId="78" fillId="0" borderId="0" xfId="0" applyFont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0" fontId="79" fillId="34" borderId="0" xfId="0" applyFont="1" applyFill="1" applyAlignment="1">
      <alignment/>
    </xf>
    <xf numFmtId="0" fontId="79" fillId="34" borderId="10" xfId="0" applyFont="1" applyFill="1" applyBorder="1" applyAlignment="1">
      <alignment wrapText="1"/>
    </xf>
    <xf numFmtId="0" fontId="74" fillId="0" borderId="0" xfId="0" applyFont="1" applyAlignment="1">
      <alignment/>
    </xf>
    <xf numFmtId="3" fontId="74" fillId="0" borderId="0" xfId="0" applyNumberFormat="1" applyFont="1" applyAlignment="1">
      <alignment/>
    </xf>
    <xf numFmtId="3" fontId="74" fillId="34" borderId="0" xfId="0" applyNumberFormat="1" applyFont="1" applyFill="1" applyBorder="1" applyAlignment="1">
      <alignment/>
    </xf>
    <xf numFmtId="0" fontId="75" fillId="0" borderId="0" xfId="0" applyFont="1" applyAlignment="1">
      <alignment/>
    </xf>
    <xf numFmtId="3" fontId="79" fillId="0" borderId="0" xfId="0" applyNumberFormat="1" applyFont="1" applyAlignment="1">
      <alignment/>
    </xf>
    <xf numFmtId="3" fontId="79" fillId="34" borderId="0" xfId="0" applyNumberFormat="1" applyFont="1" applyFill="1" applyBorder="1" applyAlignment="1">
      <alignment/>
    </xf>
    <xf numFmtId="49" fontId="4" fillId="42" borderId="10" xfId="0" applyNumberFormat="1" applyFont="1" applyFill="1" applyBorder="1" applyAlignment="1">
      <alignment/>
    </xf>
    <xf numFmtId="49" fontId="80" fillId="42" borderId="10" xfId="0" applyNumberFormat="1" applyFont="1" applyFill="1" applyBorder="1" applyAlignment="1">
      <alignment/>
    </xf>
    <xf numFmtId="0" fontId="74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49" fontId="81" fillId="33" borderId="10" xfId="0" applyNumberFormat="1" applyFont="1" applyFill="1" applyBorder="1" applyAlignment="1">
      <alignment/>
    </xf>
    <xf numFmtId="49" fontId="81" fillId="41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49" fontId="82" fillId="0" borderId="0" xfId="0" applyNumberFormat="1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70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3" fontId="83" fillId="0" borderId="0" xfId="0" applyNumberFormat="1" applyFont="1" applyAlignment="1">
      <alignment vertical="center"/>
    </xf>
    <xf numFmtId="0" fontId="79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3" fontId="80" fillId="33" borderId="10" xfId="0" applyNumberFormat="1" applyFont="1" applyFill="1" applyBorder="1" applyAlignment="1">
      <alignment wrapText="1"/>
    </xf>
    <xf numFmtId="3" fontId="80" fillId="41" borderId="10" xfId="0" applyNumberFormat="1" applyFont="1" applyFill="1" applyBorder="1" applyAlignment="1">
      <alignment/>
    </xf>
    <xf numFmtId="14" fontId="4" fillId="38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84" fillId="0" borderId="0" xfId="0" applyFont="1" applyAlignment="1">
      <alignment wrapText="1"/>
    </xf>
    <xf numFmtId="3" fontId="80" fillId="42" borderId="10" xfId="0" applyNumberFormat="1" applyFont="1" applyFill="1" applyBorder="1" applyAlignment="1">
      <alignment wrapText="1"/>
    </xf>
    <xf numFmtId="49" fontId="80" fillId="42" borderId="10" xfId="0" applyNumberFormat="1" applyFont="1" applyFill="1" applyBorder="1" applyAlignment="1">
      <alignment wrapText="1"/>
    </xf>
    <xf numFmtId="0" fontId="80" fillId="42" borderId="10" xfId="0" applyFont="1" applyFill="1" applyBorder="1" applyAlignment="1">
      <alignment horizontal="left" wrapText="1"/>
    </xf>
    <xf numFmtId="0" fontId="80" fillId="42" borderId="10" xfId="0" applyFont="1" applyFill="1" applyBorder="1" applyAlignment="1">
      <alignment wrapText="1"/>
    </xf>
    <xf numFmtId="3" fontId="4" fillId="43" borderId="0" xfId="0" applyNumberFormat="1" applyFont="1" applyFill="1" applyAlignment="1">
      <alignment wrapText="1"/>
    </xf>
    <xf numFmtId="49" fontId="80" fillId="33" borderId="10" xfId="0" applyNumberFormat="1" applyFont="1" applyFill="1" applyBorder="1" applyAlignment="1">
      <alignment wrapText="1"/>
    </xf>
    <xf numFmtId="0" fontId="0" fillId="43" borderId="0" xfId="0" applyFont="1" applyFill="1" applyAlignment="1">
      <alignment/>
    </xf>
    <xf numFmtId="3" fontId="4" fillId="44" borderId="10" xfId="0" applyNumberFormat="1" applyFont="1" applyFill="1" applyBorder="1" applyAlignment="1">
      <alignment wrapText="1"/>
    </xf>
    <xf numFmtId="0" fontId="0" fillId="44" borderId="0" xfId="0" applyFont="1" applyFill="1" applyAlignment="1">
      <alignment/>
    </xf>
    <xf numFmtId="0" fontId="0" fillId="44" borderId="0" xfId="0" applyFont="1" applyFill="1" applyAlignment="1">
      <alignment wrapText="1"/>
    </xf>
    <xf numFmtId="3" fontId="6" fillId="44" borderId="10" xfId="0" applyNumberFormat="1" applyFont="1" applyFill="1" applyBorder="1" applyAlignment="1">
      <alignment wrapText="1"/>
    </xf>
    <xf numFmtId="0" fontId="5" fillId="41" borderId="10" xfId="0" applyFont="1" applyFill="1" applyBorder="1" applyAlignment="1">
      <alignment horizontal="left" wrapText="1"/>
    </xf>
    <xf numFmtId="0" fontId="1" fillId="44" borderId="0" xfId="0" applyFont="1" applyFill="1" applyAlignment="1">
      <alignment/>
    </xf>
    <xf numFmtId="0" fontId="1" fillId="44" borderId="0" xfId="0" applyFont="1" applyFill="1" applyAlignment="1">
      <alignment wrapText="1"/>
    </xf>
    <xf numFmtId="3" fontId="4" fillId="4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/>
    </xf>
    <xf numFmtId="49" fontId="74" fillId="0" borderId="10" xfId="0" applyNumberFormat="1" applyFont="1" applyBorder="1" applyAlignment="1">
      <alignment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left"/>
    </xf>
    <xf numFmtId="0" fontId="1" fillId="43" borderId="0" xfId="0" applyFont="1" applyFill="1" applyAlignment="1">
      <alignment wrapText="1"/>
    </xf>
    <xf numFmtId="49" fontId="4" fillId="45" borderId="10" xfId="0" applyNumberFormat="1" applyFont="1" applyFill="1" applyBorder="1" applyAlignment="1">
      <alignment/>
    </xf>
    <xf numFmtId="0" fontId="4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/>
    </xf>
    <xf numFmtId="3" fontId="4" fillId="45" borderId="10" xfId="0" applyNumberFormat="1" applyFont="1" applyFill="1" applyBorder="1" applyAlignment="1">
      <alignment/>
    </xf>
    <xf numFmtId="49" fontId="4" fillId="45" borderId="10" xfId="0" applyNumberFormat="1" applyFont="1" applyFill="1" applyBorder="1" applyAlignment="1">
      <alignment wrapText="1"/>
    </xf>
    <xf numFmtId="0" fontId="4" fillId="45" borderId="10" xfId="0" applyFont="1" applyFill="1" applyBorder="1" applyAlignment="1">
      <alignment horizontal="center" wrapText="1"/>
    </xf>
    <xf numFmtId="0" fontId="4" fillId="45" borderId="10" xfId="0" applyFont="1" applyFill="1" applyBorder="1" applyAlignment="1">
      <alignment horizontal="left" wrapText="1"/>
    </xf>
    <xf numFmtId="0" fontId="4" fillId="45" borderId="10" xfId="0" applyFont="1" applyFill="1" applyBorder="1" applyAlignment="1">
      <alignment wrapText="1"/>
    </xf>
    <xf numFmtId="3" fontId="4" fillId="45" borderId="10" xfId="0" applyNumberFormat="1" applyFont="1" applyFill="1" applyBorder="1" applyAlignment="1">
      <alignment wrapText="1"/>
    </xf>
    <xf numFmtId="0" fontId="4" fillId="45" borderId="10" xfId="0" applyFont="1" applyFill="1" applyBorder="1" applyAlignment="1">
      <alignment horizontal="left"/>
    </xf>
    <xf numFmtId="49" fontId="6" fillId="45" borderId="10" xfId="0" applyNumberFormat="1" applyFont="1" applyFill="1" applyBorder="1" applyAlignment="1">
      <alignment/>
    </xf>
    <xf numFmtId="0" fontId="4" fillId="45" borderId="10" xfId="0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49" fontId="4" fillId="45" borderId="10" xfId="0" applyNumberFormat="1" applyFont="1" applyFill="1" applyBorder="1" applyAlignment="1">
      <alignment vertical="top" wrapText="1"/>
    </xf>
    <xf numFmtId="0" fontId="4" fillId="45" borderId="10" xfId="0" applyFont="1" applyFill="1" applyBorder="1" applyAlignment="1">
      <alignment horizontal="left" vertical="top" wrapText="1"/>
    </xf>
    <xf numFmtId="3" fontId="4" fillId="45" borderId="10" xfId="0" applyNumberFormat="1" applyFont="1" applyFill="1" applyBorder="1" applyAlignment="1">
      <alignment vertical="top" wrapText="1"/>
    </xf>
    <xf numFmtId="49" fontId="6" fillId="45" borderId="10" xfId="0" applyNumberFormat="1" applyFont="1" applyFill="1" applyBorder="1" applyAlignment="1">
      <alignment wrapText="1"/>
    </xf>
    <xf numFmtId="49" fontId="4" fillId="45" borderId="10" xfId="0" applyNumberFormat="1" applyFont="1" applyFill="1" applyBorder="1" applyAlignment="1">
      <alignment vertical="top"/>
    </xf>
    <xf numFmtId="0" fontId="4" fillId="45" borderId="10" xfId="0" applyFont="1" applyFill="1" applyBorder="1" applyAlignment="1">
      <alignment horizontal="left" vertical="top"/>
    </xf>
    <xf numFmtId="49" fontId="6" fillId="45" borderId="10" xfId="0" applyNumberFormat="1" applyFont="1" applyFill="1" applyBorder="1" applyAlignment="1">
      <alignment vertical="top"/>
    </xf>
    <xf numFmtId="0" fontId="4" fillId="45" borderId="10" xfId="0" applyFont="1" applyFill="1" applyBorder="1" applyAlignment="1">
      <alignment vertical="top"/>
    </xf>
    <xf numFmtId="3" fontId="4" fillId="45" borderId="10" xfId="0" applyNumberFormat="1" applyFont="1" applyFill="1" applyBorder="1" applyAlignment="1">
      <alignment vertical="top"/>
    </xf>
    <xf numFmtId="3" fontId="6" fillId="45" borderId="10" xfId="0" applyNumberFormat="1" applyFont="1" applyFill="1" applyBorder="1" applyAlignment="1">
      <alignment wrapText="1"/>
    </xf>
    <xf numFmtId="49" fontId="6" fillId="45" borderId="10" xfId="0" applyNumberFormat="1" applyFont="1" applyFill="1" applyBorder="1" applyAlignment="1">
      <alignment vertical="top" wrapText="1"/>
    </xf>
    <xf numFmtId="49" fontId="4" fillId="45" borderId="10" xfId="0" applyNumberFormat="1" applyFont="1" applyFill="1" applyBorder="1" applyAlignment="1">
      <alignment/>
    </xf>
    <xf numFmtId="175" fontId="4" fillId="45" borderId="10" xfId="0" applyNumberFormat="1" applyFont="1" applyFill="1" applyBorder="1" applyAlignment="1">
      <alignment/>
    </xf>
    <xf numFmtId="49" fontId="79" fillId="0" borderId="10" xfId="0" applyNumberFormat="1" applyFont="1" applyBorder="1" applyAlignment="1">
      <alignment wrapText="1"/>
    </xf>
    <xf numFmtId="0" fontId="79" fillId="0" borderId="10" xfId="0" applyFont="1" applyBorder="1" applyAlignment="1">
      <alignment horizontal="center" wrapText="1"/>
    </xf>
    <xf numFmtId="0" fontId="5" fillId="41" borderId="10" xfId="0" applyFont="1" applyFill="1" applyBorder="1" applyAlignment="1">
      <alignment horizontal="left"/>
    </xf>
    <xf numFmtId="0" fontId="85" fillId="0" borderId="10" xfId="0" applyFont="1" applyBorder="1" applyAlignment="1">
      <alignment horizontal="left" wrapText="1"/>
    </xf>
    <xf numFmtId="0" fontId="85" fillId="0" borderId="10" xfId="0" applyFont="1" applyBorder="1" applyAlignment="1">
      <alignment wrapText="1"/>
    </xf>
    <xf numFmtId="3" fontId="85" fillId="0" borderId="10" xfId="0" applyNumberFormat="1" applyFont="1" applyFill="1" applyBorder="1" applyAlignment="1">
      <alignment wrapText="1"/>
    </xf>
    <xf numFmtId="3" fontId="85" fillId="34" borderId="10" xfId="0" applyNumberFormat="1" applyFont="1" applyFill="1" applyBorder="1" applyAlignment="1">
      <alignment wrapText="1"/>
    </xf>
    <xf numFmtId="49" fontId="85" fillId="0" borderId="10" xfId="0" applyNumberFormat="1" applyFont="1" applyBorder="1" applyAlignment="1">
      <alignment wrapText="1"/>
    </xf>
    <xf numFmtId="0" fontId="85" fillId="0" borderId="10" xfId="0" applyFont="1" applyFill="1" applyBorder="1" applyAlignment="1">
      <alignment horizontal="left" wrapText="1"/>
    </xf>
    <xf numFmtId="0" fontId="85" fillId="0" borderId="10" xfId="0" applyFont="1" applyFill="1" applyBorder="1" applyAlignment="1">
      <alignment wrapText="1"/>
    </xf>
    <xf numFmtId="0" fontId="80" fillId="40" borderId="10" xfId="0" applyFont="1" applyFill="1" applyBorder="1" applyAlignment="1">
      <alignment/>
    </xf>
    <xf numFmtId="49" fontId="86" fillId="0" borderId="10" xfId="0" applyNumberFormat="1" applyFont="1" applyBorder="1" applyAlignment="1">
      <alignment wrapText="1"/>
    </xf>
    <xf numFmtId="0" fontId="86" fillId="0" borderId="10" xfId="0" applyFont="1" applyBorder="1" applyAlignment="1">
      <alignment horizontal="left" wrapText="1"/>
    </xf>
    <xf numFmtId="3" fontId="86" fillId="0" borderId="10" xfId="0" applyNumberFormat="1" applyFont="1" applyFill="1" applyBorder="1" applyAlignment="1">
      <alignment wrapText="1"/>
    </xf>
    <xf numFmtId="3" fontId="86" fillId="34" borderId="10" xfId="0" applyNumberFormat="1" applyFont="1" applyFill="1" applyBorder="1" applyAlignment="1">
      <alignment wrapText="1"/>
    </xf>
    <xf numFmtId="0" fontId="86" fillId="0" borderId="10" xfId="0" applyFont="1" applyBorder="1" applyAlignment="1">
      <alignment horizontal="left"/>
    </xf>
    <xf numFmtId="0" fontId="86" fillId="0" borderId="10" xfId="0" applyFont="1" applyBorder="1" applyAlignment="1">
      <alignment/>
    </xf>
    <xf numFmtId="175" fontId="86" fillId="0" borderId="10" xfId="61" applyNumberFormat="1" applyFont="1" applyFill="1" applyBorder="1" applyAlignment="1">
      <alignment/>
    </xf>
    <xf numFmtId="175" fontId="86" fillId="37" borderId="10" xfId="61" applyNumberFormat="1" applyFont="1" applyFill="1" applyBorder="1" applyAlignment="1">
      <alignment/>
    </xf>
    <xf numFmtId="0" fontId="86" fillId="0" borderId="10" xfId="0" applyFont="1" applyBorder="1" applyAlignment="1">
      <alignment wrapText="1"/>
    </xf>
    <xf numFmtId="0" fontId="79" fillId="45" borderId="10" xfId="0" applyFont="1" applyFill="1" applyBorder="1" applyAlignment="1">
      <alignment horizontal="left" wrapText="1"/>
    </xf>
    <xf numFmtId="49" fontId="74" fillId="45" borderId="10" xfId="0" applyNumberFormat="1" applyFont="1" applyFill="1" applyBorder="1" applyAlignment="1">
      <alignment wrapText="1"/>
    </xf>
    <xf numFmtId="3" fontId="79" fillId="45" borderId="10" xfId="0" applyNumberFormat="1" applyFont="1" applyFill="1" applyBorder="1" applyAlignment="1">
      <alignment wrapText="1"/>
    </xf>
    <xf numFmtId="49" fontId="86" fillId="0" borderId="10" xfId="0" applyNumberFormat="1" applyFont="1" applyBorder="1" applyAlignment="1">
      <alignment vertical="top" wrapText="1"/>
    </xf>
    <xf numFmtId="0" fontId="86" fillId="0" borderId="10" xfId="0" applyFont="1" applyBorder="1" applyAlignment="1">
      <alignment horizontal="left" vertical="top" wrapText="1"/>
    </xf>
    <xf numFmtId="3" fontId="86" fillId="0" borderId="10" xfId="0" applyNumberFormat="1" applyFont="1" applyFill="1" applyBorder="1" applyAlignment="1">
      <alignment vertical="top" wrapText="1"/>
    </xf>
    <xf numFmtId="3" fontId="86" fillId="34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86" fillId="34" borderId="10" xfId="0" applyFont="1" applyFill="1" applyBorder="1" applyAlignment="1">
      <alignment horizontal="left" wrapText="1"/>
    </xf>
    <xf numFmtId="0" fontId="86" fillId="34" borderId="10" xfId="0" applyFont="1" applyFill="1" applyBorder="1" applyAlignment="1">
      <alignment wrapText="1"/>
    </xf>
    <xf numFmtId="3" fontId="80" fillId="33" borderId="10" xfId="0" applyNumberFormat="1" applyFont="1" applyFill="1" applyBorder="1" applyAlignment="1">
      <alignment/>
    </xf>
    <xf numFmtId="49" fontId="80" fillId="33" borderId="10" xfId="0" applyNumberFormat="1" applyFont="1" applyFill="1" applyBorder="1" applyAlignment="1">
      <alignment/>
    </xf>
    <xf numFmtId="0" fontId="81" fillId="33" borderId="10" xfId="0" applyFont="1" applyFill="1" applyBorder="1" applyAlignment="1">
      <alignment horizontal="left"/>
    </xf>
    <xf numFmtId="0" fontId="80" fillId="33" borderId="10" xfId="0" applyFont="1" applyFill="1" applyBorder="1" applyAlignment="1">
      <alignment/>
    </xf>
    <xf numFmtId="0" fontId="80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vertical="top" wrapText="1"/>
    </xf>
    <xf numFmtId="49" fontId="80" fillId="40" borderId="10" xfId="0" applyNumberFormat="1" applyFont="1" applyFill="1" applyBorder="1" applyAlignment="1">
      <alignment wrapText="1"/>
    </xf>
    <xf numFmtId="4" fontId="75" fillId="0" borderId="0" xfId="0" applyNumberFormat="1" applyFont="1" applyAlignment="1">
      <alignment wrapText="1"/>
    </xf>
    <xf numFmtId="49" fontId="74" fillId="8" borderId="10" xfId="0" applyNumberFormat="1" applyFont="1" applyFill="1" applyBorder="1" applyAlignment="1">
      <alignment wrapText="1"/>
    </xf>
    <xf numFmtId="49" fontId="6" fillId="8" borderId="10" xfId="0" applyNumberFormat="1" applyFont="1" applyFill="1" applyBorder="1" applyAlignment="1">
      <alignment wrapText="1"/>
    </xf>
    <xf numFmtId="0" fontId="6" fillId="8" borderId="10" xfId="0" applyFont="1" applyFill="1" applyBorder="1" applyAlignment="1">
      <alignment horizontal="left" wrapText="1"/>
    </xf>
    <xf numFmtId="3" fontId="6" fillId="8" borderId="10" xfId="0" applyNumberFormat="1" applyFont="1" applyFill="1" applyBorder="1" applyAlignment="1">
      <alignment wrapText="1"/>
    </xf>
    <xf numFmtId="0" fontId="4" fillId="8" borderId="10" xfId="0" applyFont="1" applyFill="1" applyBorder="1" applyAlignment="1">
      <alignment horizontal="left" wrapText="1"/>
    </xf>
    <xf numFmtId="0" fontId="4" fillId="8" borderId="10" xfId="0" applyFont="1" applyFill="1" applyBorder="1" applyAlignment="1">
      <alignment wrapText="1"/>
    </xf>
    <xf numFmtId="3" fontId="79" fillId="38" borderId="10" xfId="0" applyNumberFormat="1" applyFont="1" applyFill="1" applyBorder="1" applyAlignment="1" quotePrefix="1">
      <alignment horizontal="center"/>
    </xf>
    <xf numFmtId="3" fontId="79" fillId="38" borderId="10" xfId="0" applyNumberFormat="1" applyFont="1" applyFill="1" applyBorder="1" applyAlignment="1" quotePrefix="1">
      <alignment/>
    </xf>
    <xf numFmtId="3" fontId="79" fillId="38" borderId="10" xfId="0" applyNumberFormat="1" applyFont="1" applyFill="1" applyBorder="1" applyAlignment="1">
      <alignment horizontal="center" wrapText="1"/>
    </xf>
    <xf numFmtId="3" fontId="79" fillId="38" borderId="10" xfId="0" applyNumberFormat="1" applyFont="1" applyFill="1" applyBorder="1" applyAlignment="1">
      <alignment/>
    </xf>
    <xf numFmtId="3" fontId="79" fillId="38" borderId="10" xfId="0" applyNumberFormat="1" applyFont="1" applyFill="1" applyBorder="1" applyAlignment="1">
      <alignment horizontal="center"/>
    </xf>
    <xf numFmtId="3" fontId="74" fillId="34" borderId="10" xfId="0" applyNumberFormat="1" applyFont="1" applyFill="1" applyBorder="1" applyAlignment="1">
      <alignment/>
    </xf>
    <xf numFmtId="3" fontId="74" fillId="0" borderId="10" xfId="0" applyNumberFormat="1" applyFont="1" applyBorder="1" applyAlignment="1">
      <alignment/>
    </xf>
    <xf numFmtId="0" fontId="74" fillId="0" borderId="10" xfId="0" applyFont="1" applyBorder="1" applyAlignment="1">
      <alignment horizontal="center" wrapText="1"/>
    </xf>
    <xf numFmtId="3" fontId="79" fillId="43" borderId="10" xfId="0" applyNumberFormat="1" applyFont="1" applyFill="1" applyBorder="1" applyAlignment="1">
      <alignment/>
    </xf>
    <xf numFmtId="0" fontId="79" fillId="0" borderId="10" xfId="0" applyFont="1" applyBorder="1" applyAlignment="1">
      <alignment horizontal="left" wrapText="1"/>
    </xf>
    <xf numFmtId="0" fontId="79" fillId="0" borderId="10" xfId="0" applyFont="1" applyBorder="1" applyAlignment="1">
      <alignment wrapText="1"/>
    </xf>
    <xf numFmtId="3" fontId="79" fillId="34" borderId="10" xfId="0" applyNumberFormat="1" applyFont="1" applyFill="1" applyBorder="1" applyAlignment="1">
      <alignment wrapText="1"/>
    </xf>
    <xf numFmtId="0" fontId="73" fillId="0" borderId="0" xfId="0" applyFont="1" applyAlignment="1">
      <alignment wrapText="1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80" fillId="42" borderId="10" xfId="0" applyFont="1" applyFill="1" applyBorder="1" applyAlignment="1">
      <alignment horizontal="center"/>
    </xf>
    <xf numFmtId="3" fontId="4" fillId="8" borderId="10" xfId="0" applyNumberFormat="1" applyFont="1" applyFill="1" applyBorder="1" applyAlignment="1">
      <alignment wrapText="1"/>
    </xf>
    <xf numFmtId="0" fontId="74" fillId="0" borderId="10" xfId="0" applyFont="1" applyBorder="1" applyAlignment="1">
      <alignment wrapText="1"/>
    </xf>
    <xf numFmtId="0" fontId="74" fillId="34" borderId="10" xfId="0" applyFont="1" applyFill="1" applyBorder="1" applyAlignment="1">
      <alignment horizontal="left"/>
    </xf>
    <xf numFmtId="3" fontId="74" fillId="0" borderId="10" xfId="0" applyNumberFormat="1" applyFont="1" applyBorder="1" applyAlignment="1">
      <alignment wrapText="1"/>
    </xf>
    <xf numFmtId="3" fontId="79" fillId="0" borderId="10" xfId="0" applyNumberFormat="1" applyFont="1" applyBorder="1" applyAlignment="1">
      <alignment wrapText="1"/>
    </xf>
    <xf numFmtId="0" fontId="74" fillId="34" borderId="10" xfId="0" applyFont="1" applyFill="1" applyBorder="1" applyAlignment="1">
      <alignment/>
    </xf>
    <xf numFmtId="3" fontId="74" fillId="0" borderId="10" xfId="0" applyNumberFormat="1" applyFont="1" applyFill="1" applyBorder="1" applyAlignment="1">
      <alignment/>
    </xf>
    <xf numFmtId="49" fontId="79" fillId="0" borderId="10" xfId="0" applyNumberFormat="1" applyFont="1" applyBorder="1" applyAlignment="1">
      <alignment/>
    </xf>
    <xf numFmtId="0" fontId="74" fillId="0" borderId="10" xfId="0" applyFont="1" applyBorder="1" applyAlignment="1">
      <alignment/>
    </xf>
    <xf numFmtId="175" fontId="74" fillId="0" borderId="10" xfId="61" applyNumberFormat="1" applyFont="1" applyFill="1" applyBorder="1" applyAlignment="1">
      <alignment/>
    </xf>
    <xf numFmtId="3" fontId="79" fillId="0" borderId="10" xfId="0" applyNumberFormat="1" applyFont="1" applyFill="1" applyBorder="1" applyAlignment="1">
      <alignment wrapText="1"/>
    </xf>
    <xf numFmtId="49" fontId="79" fillId="34" borderId="10" xfId="0" applyNumberFormat="1" applyFont="1" applyFill="1" applyBorder="1" applyAlignment="1">
      <alignment/>
    </xf>
    <xf numFmtId="0" fontId="79" fillId="34" borderId="10" xfId="0" applyFont="1" applyFill="1" applyBorder="1" applyAlignment="1">
      <alignment horizontal="left"/>
    </xf>
    <xf numFmtId="0" fontId="79" fillId="34" borderId="10" xfId="0" applyFont="1" applyFill="1" applyBorder="1" applyAlignment="1">
      <alignment horizontal="left" wrapText="1"/>
    </xf>
    <xf numFmtId="3" fontId="79" fillId="37" borderId="10" xfId="0" applyNumberFormat="1" applyFont="1" applyFill="1" applyBorder="1" applyAlignment="1">
      <alignment wrapText="1"/>
    </xf>
    <xf numFmtId="0" fontId="73" fillId="34" borderId="0" xfId="0" applyFont="1" applyFill="1" applyAlignment="1">
      <alignment/>
    </xf>
    <xf numFmtId="49" fontId="79" fillId="0" borderId="10" xfId="0" applyNumberFormat="1" applyFont="1" applyBorder="1" applyAlignment="1">
      <alignment vertical="top" wrapText="1"/>
    </xf>
    <xf numFmtId="0" fontId="79" fillId="0" borderId="10" xfId="0" applyFont="1" applyBorder="1" applyAlignment="1">
      <alignment horizontal="left" vertical="top" wrapText="1"/>
    </xf>
    <xf numFmtId="3" fontId="79" fillId="0" borderId="10" xfId="0" applyNumberFormat="1" applyFont="1" applyFill="1" applyBorder="1" applyAlignment="1">
      <alignment vertical="top" wrapText="1"/>
    </xf>
    <xf numFmtId="3" fontId="79" fillId="34" borderId="10" xfId="0" applyNumberFormat="1" applyFont="1" applyFill="1" applyBorder="1" applyAlignment="1">
      <alignment vertical="top" wrapText="1"/>
    </xf>
    <xf numFmtId="0" fontId="79" fillId="0" borderId="10" xfId="0" applyFont="1" applyBorder="1" applyAlignment="1">
      <alignment horizontal="left"/>
    </xf>
    <xf numFmtId="0" fontId="79" fillId="0" borderId="10" xfId="0" applyFont="1" applyBorder="1" applyAlignment="1">
      <alignment/>
    </xf>
    <xf numFmtId="175" fontId="79" fillId="0" borderId="10" xfId="61" applyNumberFormat="1" applyFont="1" applyFill="1" applyBorder="1" applyAlignment="1">
      <alignment/>
    </xf>
    <xf numFmtId="175" fontId="4" fillId="0" borderId="10" xfId="61" applyNumberFormat="1" applyFont="1" applyFill="1" applyBorder="1" applyAlignment="1">
      <alignment/>
    </xf>
    <xf numFmtId="175" fontId="4" fillId="37" borderId="10" xfId="61" applyNumberFormat="1" applyFont="1" applyFill="1" applyBorder="1" applyAlignment="1">
      <alignment/>
    </xf>
    <xf numFmtId="0" fontId="5" fillId="4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5"/>
  <sheetViews>
    <sheetView zoomScale="130" zoomScaleNormal="130" zoomScalePageLayoutView="0" workbookViewId="0" topLeftCell="A647">
      <selection activeCell="A46" sqref="A46:IV46"/>
    </sheetView>
  </sheetViews>
  <sheetFormatPr defaultColWidth="9.140625" defaultRowHeight="12.75"/>
  <cols>
    <col min="1" max="1" width="10.7109375" style="42" bestFit="1" customWidth="1"/>
    <col min="2" max="2" width="6.7109375" style="44" customWidth="1"/>
    <col min="3" max="3" width="6.7109375" style="0" customWidth="1"/>
    <col min="4" max="4" width="10.140625" style="0" customWidth="1"/>
    <col min="5" max="5" width="35.8515625" style="0" customWidth="1"/>
    <col min="6" max="8" width="8.7109375" style="0" customWidth="1"/>
    <col min="9" max="9" width="9.7109375" style="36" hidden="1" customWidth="1"/>
    <col min="10" max="10" width="10.57421875" style="0" hidden="1" customWidth="1"/>
    <col min="11" max="11" width="0.13671875" style="0" customWidth="1"/>
    <col min="12" max="13" width="9.7109375" style="36" hidden="1" customWidth="1"/>
    <col min="14" max="14" width="4.7109375" style="0" customWidth="1"/>
  </cols>
  <sheetData>
    <row r="1" spans="1:14" s="1" customFormat="1" ht="12.75">
      <c r="A1" s="42"/>
      <c r="B1" s="44"/>
      <c r="F1" s="15"/>
      <c r="G1" s="15"/>
      <c r="H1" s="15"/>
      <c r="I1" s="37"/>
      <c r="J1" s="15"/>
      <c r="K1" s="15"/>
      <c r="L1" s="37"/>
      <c r="M1" s="37"/>
      <c r="N1" s="15"/>
    </row>
    <row r="2" spans="1:14" s="1" customFormat="1" ht="12.75">
      <c r="A2" s="42"/>
      <c r="B2" s="13" t="s">
        <v>27</v>
      </c>
      <c r="C2" s="13" t="s">
        <v>414</v>
      </c>
      <c r="D2" s="13"/>
      <c r="E2" s="13"/>
      <c r="F2" s="13"/>
      <c r="G2" s="13"/>
      <c r="H2" s="13"/>
      <c r="I2" s="37"/>
      <c r="J2" s="15"/>
      <c r="K2" s="15"/>
      <c r="L2" s="37"/>
      <c r="M2" s="37"/>
      <c r="N2" s="15"/>
    </row>
    <row r="3" spans="1:14" s="1" customFormat="1" ht="12.75">
      <c r="A3" s="42"/>
      <c r="B3" s="377"/>
      <c r="C3" s="372"/>
      <c r="D3" s="369"/>
      <c r="E3" s="369"/>
      <c r="F3" s="369"/>
      <c r="G3" s="13"/>
      <c r="H3" s="13"/>
      <c r="I3" s="37"/>
      <c r="J3" s="15"/>
      <c r="K3" s="15"/>
      <c r="L3" s="37"/>
      <c r="M3" s="37"/>
      <c r="N3" s="15"/>
    </row>
    <row r="4" spans="1:14" s="330" customFormat="1" ht="15.75">
      <c r="A4" s="365"/>
      <c r="B4" s="24" t="s">
        <v>758</v>
      </c>
      <c r="C4" s="1"/>
      <c r="D4" s="15"/>
      <c r="E4" s="15"/>
      <c r="F4" s="15"/>
      <c r="G4" s="366"/>
      <c r="H4" s="366"/>
      <c r="I4" s="367"/>
      <c r="J4" s="366"/>
      <c r="K4" s="366"/>
      <c r="L4" s="367"/>
      <c r="M4" s="367"/>
      <c r="N4" s="366"/>
    </row>
    <row r="5" spans="1:13" s="24" customFormat="1" ht="15.75">
      <c r="A5" s="84"/>
      <c r="B5" s="378"/>
      <c r="C5" s="364"/>
      <c r="D5" s="364"/>
      <c r="E5" s="364"/>
      <c r="F5" s="364"/>
      <c r="I5" s="85"/>
      <c r="L5" s="85"/>
      <c r="M5" s="85"/>
    </row>
    <row r="6" spans="1:14" s="1" customFormat="1" ht="27.75">
      <c r="A6" s="42"/>
      <c r="B6" s="44"/>
      <c r="C6" s="1" t="s">
        <v>512</v>
      </c>
      <c r="D6" s="15"/>
      <c r="E6" s="413"/>
      <c r="F6" s="24"/>
      <c r="G6" s="15"/>
      <c r="H6" s="15"/>
      <c r="I6" s="37"/>
      <c r="J6" s="15"/>
      <c r="K6" s="15"/>
      <c r="L6" s="37"/>
      <c r="M6" s="37"/>
      <c r="N6" s="15"/>
    </row>
    <row r="7" spans="1:14" s="330" customFormat="1" ht="15.75">
      <c r="A7" s="365"/>
      <c r="B7" s="364"/>
      <c r="D7" s="366"/>
      <c r="F7" s="364"/>
      <c r="G7" s="366"/>
      <c r="H7" s="366"/>
      <c r="I7" s="367"/>
      <c r="J7" s="366"/>
      <c r="K7" s="366"/>
      <c r="L7" s="367"/>
      <c r="M7" s="367"/>
      <c r="N7" s="366"/>
    </row>
    <row r="8" spans="1:14" s="1" customFormat="1" ht="15.75">
      <c r="A8" s="42"/>
      <c r="B8" s="44"/>
      <c r="D8" s="15"/>
      <c r="E8" s="24"/>
      <c r="F8" s="24"/>
      <c r="G8" s="15"/>
      <c r="H8" s="15"/>
      <c r="I8" s="37"/>
      <c r="J8" s="15"/>
      <c r="K8" s="15"/>
      <c r="L8" s="37"/>
      <c r="M8" s="37"/>
      <c r="N8" s="15"/>
    </row>
    <row r="9" spans="4:14" ht="12.75">
      <c r="D9" s="13"/>
      <c r="E9" s="13"/>
      <c r="F9" s="13"/>
      <c r="G9" s="13"/>
      <c r="H9" s="13"/>
      <c r="I9" s="37"/>
      <c r="J9" s="13"/>
      <c r="K9" s="13"/>
      <c r="L9" s="37"/>
      <c r="M9" s="37"/>
      <c r="N9" s="13"/>
    </row>
    <row r="10" spans="4:14" ht="12.75">
      <c r="D10" s="13"/>
      <c r="E10" s="13"/>
      <c r="F10" s="13"/>
      <c r="G10" s="13"/>
      <c r="H10" s="14"/>
      <c r="I10" s="37"/>
      <c r="J10" s="13"/>
      <c r="K10" s="13"/>
      <c r="L10" s="37"/>
      <c r="M10" s="37"/>
      <c r="N10" s="13"/>
    </row>
    <row r="11" spans="1:14" ht="22.5">
      <c r="A11" s="152" t="s">
        <v>187</v>
      </c>
      <c r="B11" s="153"/>
      <c r="C11" s="154"/>
      <c r="D11" s="154"/>
      <c r="E11" s="112"/>
      <c r="F11" s="155">
        <v>1</v>
      </c>
      <c r="G11" s="155">
        <v>2</v>
      </c>
      <c r="H11" s="155">
        <v>3</v>
      </c>
      <c r="I11" s="155">
        <v>4</v>
      </c>
      <c r="J11" s="155" t="s">
        <v>1</v>
      </c>
      <c r="K11" s="155" t="s">
        <v>2</v>
      </c>
      <c r="L11" s="155">
        <v>5</v>
      </c>
      <c r="M11" s="155"/>
      <c r="N11" s="155" t="s">
        <v>399</v>
      </c>
    </row>
    <row r="12" spans="1:14" ht="33.75">
      <c r="A12" s="156" t="s">
        <v>191</v>
      </c>
      <c r="B12" s="157" t="s">
        <v>188</v>
      </c>
      <c r="C12" s="158" t="s">
        <v>116</v>
      </c>
      <c r="D12" s="112" t="s">
        <v>0</v>
      </c>
      <c r="E12" s="112"/>
      <c r="F12" s="157" t="s">
        <v>760</v>
      </c>
      <c r="G12" s="157" t="s">
        <v>753</v>
      </c>
      <c r="H12" s="157" t="s">
        <v>759</v>
      </c>
      <c r="I12" s="157" t="s">
        <v>599</v>
      </c>
      <c r="J12" s="155"/>
      <c r="K12" s="155"/>
      <c r="L12" s="159" t="s">
        <v>599</v>
      </c>
      <c r="M12" s="159"/>
      <c r="N12" s="159" t="s">
        <v>34</v>
      </c>
    </row>
    <row r="13" spans="1:14" ht="12.75">
      <c r="A13" s="160" t="s">
        <v>19</v>
      </c>
      <c r="B13" s="161" t="s">
        <v>189</v>
      </c>
      <c r="C13" s="162" t="s">
        <v>117</v>
      </c>
      <c r="D13" s="162" t="s">
        <v>15</v>
      </c>
      <c r="E13" s="112" t="s">
        <v>16</v>
      </c>
      <c r="F13" s="395" t="s">
        <v>598</v>
      </c>
      <c r="G13" s="159" t="s">
        <v>754</v>
      </c>
      <c r="H13" s="395" t="s">
        <v>598</v>
      </c>
      <c r="I13" s="159" t="s">
        <v>600</v>
      </c>
      <c r="J13" s="159">
        <v>2006</v>
      </c>
      <c r="K13" s="159">
        <v>2007</v>
      </c>
      <c r="L13" s="159" t="s">
        <v>601</v>
      </c>
      <c r="M13" s="159"/>
      <c r="N13" s="159" t="s">
        <v>35</v>
      </c>
    </row>
    <row r="14" spans="1:14" ht="12.75">
      <c r="A14" s="299"/>
      <c r="B14" s="300"/>
      <c r="C14" s="301"/>
      <c r="D14" s="302" t="s">
        <v>17</v>
      </c>
      <c r="E14" s="302"/>
      <c r="F14" s="303">
        <f>SUM(F15,F94)</f>
        <v>26780950</v>
      </c>
      <c r="G14" s="303">
        <f aca="true" t="shared" si="0" ref="G14:L14">SUM(G15,G94)</f>
        <v>0</v>
      </c>
      <c r="H14" s="303">
        <f t="shared" si="0"/>
        <v>26780950</v>
      </c>
      <c r="I14" s="303">
        <f t="shared" si="0"/>
        <v>0</v>
      </c>
      <c r="J14" s="303" t="e">
        <f t="shared" si="0"/>
        <v>#REF!</v>
      </c>
      <c r="K14" s="303" t="e">
        <f t="shared" si="0"/>
        <v>#REF!</v>
      </c>
      <c r="L14" s="303">
        <f t="shared" si="0"/>
        <v>0</v>
      </c>
      <c r="M14" s="303"/>
      <c r="N14" s="412">
        <f>+H14/F14*100</f>
        <v>100</v>
      </c>
    </row>
    <row r="15" spans="1:14" ht="12.75">
      <c r="A15" s="163" t="s">
        <v>170</v>
      </c>
      <c r="B15" s="164"/>
      <c r="C15" s="165"/>
      <c r="D15" s="127" t="s">
        <v>597</v>
      </c>
      <c r="E15" s="304"/>
      <c r="F15" s="305">
        <f>SUM(F18,F87)</f>
        <v>481950</v>
      </c>
      <c r="G15" s="305">
        <f aca="true" t="shared" si="1" ref="G15:L15">SUM(G18,G87)</f>
        <v>0</v>
      </c>
      <c r="H15" s="305">
        <f t="shared" si="1"/>
        <v>481950</v>
      </c>
      <c r="I15" s="305">
        <f t="shared" si="1"/>
        <v>0</v>
      </c>
      <c r="J15" s="305" t="e">
        <f t="shared" si="1"/>
        <v>#REF!</v>
      </c>
      <c r="K15" s="305" t="e">
        <f t="shared" si="1"/>
        <v>#REF!</v>
      </c>
      <c r="L15" s="305">
        <f t="shared" si="1"/>
        <v>0</v>
      </c>
      <c r="M15" s="305"/>
      <c r="N15" s="412">
        <f aca="true" t="shared" si="2" ref="N15:N78">+H15/F15*100</f>
        <v>100</v>
      </c>
    </row>
    <row r="16" spans="1:14" ht="12.75">
      <c r="A16" s="306" t="s">
        <v>171</v>
      </c>
      <c r="B16" s="307"/>
      <c r="C16" s="308"/>
      <c r="D16" s="203" t="s">
        <v>305</v>
      </c>
      <c r="E16" s="203"/>
      <c r="F16" s="309">
        <f>SUM(F87,F18)</f>
        <v>481950</v>
      </c>
      <c r="G16" s="309">
        <f aca="true" t="shared" si="3" ref="G16:L16">SUM(G87,G18)</f>
        <v>0</v>
      </c>
      <c r="H16" s="309">
        <f t="shared" si="3"/>
        <v>481950</v>
      </c>
      <c r="I16" s="309">
        <f t="shared" si="3"/>
        <v>0</v>
      </c>
      <c r="J16" s="309" t="e">
        <f t="shared" si="3"/>
        <v>#REF!</v>
      </c>
      <c r="K16" s="309" t="e">
        <f t="shared" si="3"/>
        <v>#REF!</v>
      </c>
      <c r="L16" s="309">
        <f t="shared" si="3"/>
        <v>0</v>
      </c>
      <c r="M16" s="309"/>
      <c r="N16" s="412">
        <f t="shared" si="2"/>
        <v>100</v>
      </c>
    </row>
    <row r="17" spans="1:14" ht="12.75">
      <c r="A17" s="163" t="s">
        <v>58</v>
      </c>
      <c r="B17" s="164"/>
      <c r="C17" s="306" t="s">
        <v>58</v>
      </c>
      <c r="D17" s="304" t="s">
        <v>18</v>
      </c>
      <c r="E17" s="304"/>
      <c r="F17" s="305"/>
      <c r="G17" s="305"/>
      <c r="H17" s="305"/>
      <c r="I17" s="305"/>
      <c r="J17" s="305"/>
      <c r="K17" s="305"/>
      <c r="L17" s="305"/>
      <c r="M17" s="305"/>
      <c r="N17" s="412" t="e">
        <f t="shared" si="2"/>
        <v>#DIV/0!</v>
      </c>
    </row>
    <row r="18" spans="1:14" ht="12.75" customHeight="1">
      <c r="A18" s="310" t="s">
        <v>121</v>
      </c>
      <c r="B18" s="311"/>
      <c r="C18" s="312"/>
      <c r="D18" s="447" t="s">
        <v>529</v>
      </c>
      <c r="E18" s="409"/>
      <c r="F18" s="394">
        <f>SUM(F19,F47)</f>
        <v>471950</v>
      </c>
      <c r="G18" s="394">
        <f aca="true" t="shared" si="4" ref="G18:L18">SUM(G19,G47)</f>
        <v>0</v>
      </c>
      <c r="H18" s="394">
        <f t="shared" si="4"/>
        <v>471950</v>
      </c>
      <c r="I18" s="394">
        <f t="shared" si="4"/>
        <v>0</v>
      </c>
      <c r="J18" s="394" t="e">
        <f t="shared" si="4"/>
        <v>#REF!</v>
      </c>
      <c r="K18" s="394" t="e">
        <f t="shared" si="4"/>
        <v>#REF!</v>
      </c>
      <c r="L18" s="394">
        <f t="shared" si="4"/>
        <v>0</v>
      </c>
      <c r="M18" s="394"/>
      <c r="N18" s="412">
        <f t="shared" si="2"/>
        <v>100</v>
      </c>
    </row>
    <row r="19" spans="1:14" ht="12.75">
      <c r="A19" s="169" t="s">
        <v>122</v>
      </c>
      <c r="B19" s="333" t="s">
        <v>465</v>
      </c>
      <c r="C19" s="313" t="s">
        <v>55</v>
      </c>
      <c r="D19" s="171" t="s">
        <v>739</v>
      </c>
      <c r="E19" s="314"/>
      <c r="F19" s="274">
        <f aca="true" t="shared" si="5" ref="F19:L19">SUM(F21)</f>
        <v>150500</v>
      </c>
      <c r="G19" s="274">
        <f t="shared" si="5"/>
        <v>0</v>
      </c>
      <c r="H19" s="274">
        <f t="shared" si="5"/>
        <v>150500</v>
      </c>
      <c r="I19" s="274">
        <f t="shared" si="5"/>
        <v>0</v>
      </c>
      <c r="J19" s="274">
        <f t="shared" si="5"/>
        <v>0</v>
      </c>
      <c r="K19" s="274">
        <f t="shared" si="5"/>
        <v>0</v>
      </c>
      <c r="L19" s="274">
        <f t="shared" si="5"/>
        <v>0</v>
      </c>
      <c r="M19" s="274"/>
      <c r="N19" s="412">
        <f t="shared" si="2"/>
        <v>100</v>
      </c>
    </row>
    <row r="20" spans="1:14" s="76" customFormat="1" ht="12.75">
      <c r="A20" s="419"/>
      <c r="B20" s="420">
        <v>11</v>
      </c>
      <c r="C20" s="419"/>
      <c r="D20" s="421"/>
      <c r="E20" s="421" t="s">
        <v>567</v>
      </c>
      <c r="F20" s="422">
        <v>150500</v>
      </c>
      <c r="G20" s="422"/>
      <c r="H20" s="422">
        <v>150500</v>
      </c>
      <c r="I20" s="422"/>
      <c r="J20" s="422"/>
      <c r="K20" s="422"/>
      <c r="L20" s="422"/>
      <c r="M20" s="422"/>
      <c r="N20" s="412">
        <f t="shared" si="2"/>
        <v>100</v>
      </c>
    </row>
    <row r="21" spans="1:14" s="2" customFormat="1" ht="12.75">
      <c r="A21" s="173"/>
      <c r="B21" s="174"/>
      <c r="C21" s="173" t="s">
        <v>55</v>
      </c>
      <c r="D21" s="114">
        <v>3</v>
      </c>
      <c r="E21" s="115" t="s">
        <v>3</v>
      </c>
      <c r="F21" s="95">
        <f>SUM(F22,F42)</f>
        <v>150500</v>
      </c>
      <c r="G21" s="95">
        <f>SUM(G22,G42)</f>
        <v>0</v>
      </c>
      <c r="H21" s="95">
        <f>SUM(H22,H42)</f>
        <v>150500</v>
      </c>
      <c r="I21" s="95">
        <f>SUM(I22,I42)</f>
        <v>0</v>
      </c>
      <c r="J21" s="92">
        <f>SUM(J22)</f>
        <v>0</v>
      </c>
      <c r="K21" s="92">
        <f>SUM(K22)</f>
        <v>0</v>
      </c>
      <c r="L21" s="95">
        <f>SUM(L22,L42)</f>
        <v>0</v>
      </c>
      <c r="M21" s="95"/>
      <c r="N21" s="412">
        <f t="shared" si="2"/>
        <v>100</v>
      </c>
    </row>
    <row r="22" spans="1:14" s="2" customFormat="1" ht="12.75">
      <c r="A22" s="173"/>
      <c r="B22" s="174"/>
      <c r="C22" s="173" t="s">
        <v>55</v>
      </c>
      <c r="D22" s="114">
        <v>32</v>
      </c>
      <c r="E22" s="115" t="s">
        <v>4</v>
      </c>
      <c r="F22" s="95">
        <f aca="true" t="shared" si="6" ref="F22:L22">SUM(F23,F34)</f>
        <v>145500</v>
      </c>
      <c r="G22" s="95">
        <f t="shared" si="6"/>
        <v>0</v>
      </c>
      <c r="H22" s="95">
        <f t="shared" si="6"/>
        <v>145500</v>
      </c>
      <c r="I22" s="95">
        <f t="shared" si="6"/>
        <v>0</v>
      </c>
      <c r="J22" s="92">
        <f t="shared" si="6"/>
        <v>0</v>
      </c>
      <c r="K22" s="92">
        <f t="shared" si="6"/>
        <v>0</v>
      </c>
      <c r="L22" s="95">
        <f t="shared" si="6"/>
        <v>0</v>
      </c>
      <c r="M22" s="95"/>
      <c r="N22" s="412">
        <f t="shared" si="2"/>
        <v>100</v>
      </c>
    </row>
    <row r="23" spans="1:14" s="2" customFormat="1" ht="12.75">
      <c r="A23" s="173"/>
      <c r="B23" s="339"/>
      <c r="C23" s="173" t="s">
        <v>55</v>
      </c>
      <c r="D23" s="114">
        <v>323</v>
      </c>
      <c r="E23" s="115" t="s">
        <v>42</v>
      </c>
      <c r="F23" s="95">
        <f>SUM(F24,F30)</f>
        <v>105000</v>
      </c>
      <c r="G23" s="95">
        <f aca="true" t="shared" si="7" ref="G23:M23">SUM(G24,G30)</f>
        <v>0</v>
      </c>
      <c r="H23" s="95">
        <f t="shared" si="7"/>
        <v>105000</v>
      </c>
      <c r="I23" s="95">
        <f t="shared" si="7"/>
        <v>0</v>
      </c>
      <c r="J23" s="95">
        <f t="shared" si="7"/>
        <v>0</v>
      </c>
      <c r="K23" s="95">
        <f t="shared" si="7"/>
        <v>0</v>
      </c>
      <c r="L23" s="95">
        <f t="shared" si="7"/>
        <v>0</v>
      </c>
      <c r="M23" s="95">
        <f t="shared" si="7"/>
        <v>0</v>
      </c>
      <c r="N23" s="412">
        <f t="shared" si="2"/>
        <v>100</v>
      </c>
    </row>
    <row r="24" spans="1:14" s="4" customFormat="1" ht="12.75" hidden="1">
      <c r="A24" s="175"/>
      <c r="B24" s="128"/>
      <c r="C24" s="175" t="s">
        <v>55</v>
      </c>
      <c r="D24" s="128">
        <v>3233</v>
      </c>
      <c r="E24" s="129" t="s">
        <v>306</v>
      </c>
      <c r="F24" s="96">
        <v>100000</v>
      </c>
      <c r="G24" s="96"/>
      <c r="H24" s="96">
        <v>100000</v>
      </c>
      <c r="I24" s="96"/>
      <c r="J24" s="98"/>
      <c r="K24" s="98"/>
      <c r="L24" s="96"/>
      <c r="M24" s="96"/>
      <c r="N24" s="412">
        <f t="shared" si="2"/>
        <v>100</v>
      </c>
    </row>
    <row r="25" spans="1:14" s="4" customFormat="1" ht="12.75" hidden="1">
      <c r="A25" s="175"/>
      <c r="B25" s="128"/>
      <c r="C25" s="175" t="s">
        <v>55</v>
      </c>
      <c r="D25" s="448">
        <v>32331</v>
      </c>
      <c r="E25" s="449" t="s">
        <v>605</v>
      </c>
      <c r="F25" s="450">
        <v>35000</v>
      </c>
      <c r="G25" s="450"/>
      <c r="H25" s="450">
        <v>35000</v>
      </c>
      <c r="I25" s="450"/>
      <c r="J25" s="451"/>
      <c r="K25" s="451"/>
      <c r="L25" s="450"/>
      <c r="M25" s="450"/>
      <c r="N25" s="412">
        <f t="shared" si="2"/>
        <v>100</v>
      </c>
    </row>
    <row r="26" spans="1:14" s="4" customFormat="1" ht="12.75" hidden="1">
      <c r="A26" s="175"/>
      <c r="B26" s="128"/>
      <c r="C26" s="175" t="s">
        <v>55</v>
      </c>
      <c r="D26" s="448">
        <v>32332</v>
      </c>
      <c r="E26" s="449" t="s">
        <v>604</v>
      </c>
      <c r="F26" s="450">
        <v>25000</v>
      </c>
      <c r="G26" s="450"/>
      <c r="H26" s="450">
        <v>25000</v>
      </c>
      <c r="I26" s="450"/>
      <c r="J26" s="451"/>
      <c r="K26" s="451"/>
      <c r="L26" s="450"/>
      <c r="M26" s="450"/>
      <c r="N26" s="412">
        <f t="shared" si="2"/>
        <v>100</v>
      </c>
    </row>
    <row r="27" spans="1:14" s="4" customFormat="1" ht="12.75" hidden="1">
      <c r="A27" s="175"/>
      <c r="B27" s="128"/>
      <c r="C27" s="175" t="s">
        <v>55</v>
      </c>
      <c r="D27" s="448">
        <v>32333</v>
      </c>
      <c r="E27" s="449" t="s">
        <v>606</v>
      </c>
      <c r="F27" s="450">
        <v>5000</v>
      </c>
      <c r="G27" s="450"/>
      <c r="H27" s="450">
        <v>5000</v>
      </c>
      <c r="I27" s="450"/>
      <c r="J27" s="451"/>
      <c r="K27" s="451"/>
      <c r="L27" s="450"/>
      <c r="M27" s="450"/>
      <c r="N27" s="412">
        <f t="shared" si="2"/>
        <v>100</v>
      </c>
    </row>
    <row r="28" spans="1:14" s="4" customFormat="1" ht="12.75" hidden="1">
      <c r="A28" s="175"/>
      <c r="B28" s="128"/>
      <c r="C28" s="175" t="s">
        <v>55</v>
      </c>
      <c r="D28" s="448">
        <v>32334</v>
      </c>
      <c r="E28" s="449" t="s">
        <v>607</v>
      </c>
      <c r="F28" s="450">
        <v>15000</v>
      </c>
      <c r="G28" s="450"/>
      <c r="H28" s="450">
        <v>15000</v>
      </c>
      <c r="I28" s="450"/>
      <c r="J28" s="451"/>
      <c r="K28" s="451"/>
      <c r="L28" s="450"/>
      <c r="M28" s="450"/>
      <c r="N28" s="412">
        <f t="shared" si="2"/>
        <v>100</v>
      </c>
    </row>
    <row r="29" spans="1:14" s="4" customFormat="1" ht="12.75" hidden="1">
      <c r="A29" s="175"/>
      <c r="B29" s="128"/>
      <c r="C29" s="175" t="s">
        <v>55</v>
      </c>
      <c r="D29" s="448">
        <v>32339</v>
      </c>
      <c r="E29" s="449" t="s">
        <v>608</v>
      </c>
      <c r="F29" s="450">
        <v>20000</v>
      </c>
      <c r="G29" s="450"/>
      <c r="H29" s="450">
        <v>20000</v>
      </c>
      <c r="I29" s="450"/>
      <c r="J29" s="451"/>
      <c r="K29" s="451"/>
      <c r="L29" s="450"/>
      <c r="M29" s="450"/>
      <c r="N29" s="412">
        <f t="shared" si="2"/>
        <v>100</v>
      </c>
    </row>
    <row r="30" spans="1:14" s="4" customFormat="1" ht="12.75" hidden="1">
      <c r="A30" s="175"/>
      <c r="B30" s="128"/>
      <c r="C30" s="175" t="s">
        <v>55</v>
      </c>
      <c r="D30" s="128">
        <v>3239</v>
      </c>
      <c r="E30" s="129" t="s">
        <v>437</v>
      </c>
      <c r="F30" s="96">
        <v>5000</v>
      </c>
      <c r="G30" s="96"/>
      <c r="H30" s="96">
        <v>5000</v>
      </c>
      <c r="I30" s="96"/>
      <c r="J30" s="98"/>
      <c r="K30" s="98"/>
      <c r="L30" s="96"/>
      <c r="M30" s="96"/>
      <c r="N30" s="412">
        <f t="shared" si="2"/>
        <v>100</v>
      </c>
    </row>
    <row r="31" spans="1:14" s="4" customFormat="1" ht="12.75" hidden="1">
      <c r="A31" s="175"/>
      <c r="B31" s="128"/>
      <c r="C31" s="175" t="s">
        <v>55</v>
      </c>
      <c r="D31" s="448">
        <v>32391</v>
      </c>
      <c r="E31" s="449" t="s">
        <v>609</v>
      </c>
      <c r="F31" s="450">
        <v>1000</v>
      </c>
      <c r="G31" s="450"/>
      <c r="H31" s="450">
        <v>1000</v>
      </c>
      <c r="I31" s="450"/>
      <c r="J31" s="451"/>
      <c r="K31" s="451"/>
      <c r="L31" s="450"/>
      <c r="M31" s="450"/>
      <c r="N31" s="412">
        <f t="shared" si="2"/>
        <v>100</v>
      </c>
    </row>
    <row r="32" spans="1:14" s="4" customFormat="1" ht="12.75" hidden="1">
      <c r="A32" s="175"/>
      <c r="B32" s="128"/>
      <c r="C32" s="175" t="s">
        <v>55</v>
      </c>
      <c r="D32" s="448">
        <v>32392</v>
      </c>
      <c r="E32" s="449" t="s">
        <v>610</v>
      </c>
      <c r="F32" s="450">
        <v>1000</v>
      </c>
      <c r="G32" s="450"/>
      <c r="H32" s="450">
        <v>1000</v>
      </c>
      <c r="I32" s="450"/>
      <c r="J32" s="451"/>
      <c r="K32" s="451"/>
      <c r="L32" s="450"/>
      <c r="M32" s="450"/>
      <c r="N32" s="412">
        <f t="shared" si="2"/>
        <v>100</v>
      </c>
    </row>
    <row r="33" spans="1:14" s="4" customFormat="1" ht="12.75" hidden="1">
      <c r="A33" s="175"/>
      <c r="B33" s="128"/>
      <c r="C33" s="175" t="s">
        <v>55</v>
      </c>
      <c r="D33" s="448">
        <v>32399</v>
      </c>
      <c r="E33" s="449" t="s">
        <v>611</v>
      </c>
      <c r="F33" s="450">
        <v>3000</v>
      </c>
      <c r="G33" s="450"/>
      <c r="H33" s="450">
        <v>3000</v>
      </c>
      <c r="I33" s="450"/>
      <c r="J33" s="451"/>
      <c r="K33" s="451"/>
      <c r="L33" s="450"/>
      <c r="M33" s="450"/>
      <c r="N33" s="412">
        <f t="shared" si="2"/>
        <v>100</v>
      </c>
    </row>
    <row r="34" spans="1:14" s="2" customFormat="1" ht="12.75">
      <c r="A34" s="173"/>
      <c r="B34" s="339"/>
      <c r="C34" s="173" t="s">
        <v>55</v>
      </c>
      <c r="D34" s="114">
        <v>329</v>
      </c>
      <c r="E34" s="115" t="s">
        <v>8</v>
      </c>
      <c r="F34" s="95">
        <f>SUM(F35,F37,F38,F39,F41)</f>
        <v>40500</v>
      </c>
      <c r="G34" s="95">
        <f aca="true" t="shared" si="8" ref="G34:M34">SUM(G35,G37,G38,G39,G41)</f>
        <v>0</v>
      </c>
      <c r="H34" s="95">
        <f t="shared" si="8"/>
        <v>40500</v>
      </c>
      <c r="I34" s="95">
        <f t="shared" si="8"/>
        <v>0</v>
      </c>
      <c r="J34" s="95">
        <f t="shared" si="8"/>
        <v>0</v>
      </c>
      <c r="K34" s="95">
        <f t="shared" si="8"/>
        <v>0</v>
      </c>
      <c r="L34" s="95">
        <f t="shared" si="8"/>
        <v>0</v>
      </c>
      <c r="M34" s="95">
        <f t="shared" si="8"/>
        <v>0</v>
      </c>
      <c r="N34" s="412">
        <f t="shared" si="2"/>
        <v>100</v>
      </c>
    </row>
    <row r="35" spans="1:14" s="4" customFormat="1" ht="12.75" hidden="1">
      <c r="A35" s="175"/>
      <c r="B35" s="128"/>
      <c r="C35" s="175" t="s">
        <v>55</v>
      </c>
      <c r="D35" s="128">
        <v>3291</v>
      </c>
      <c r="E35" s="129" t="s">
        <v>530</v>
      </c>
      <c r="F35" s="96">
        <v>15000</v>
      </c>
      <c r="G35" s="96"/>
      <c r="H35" s="96">
        <v>15000</v>
      </c>
      <c r="I35" s="96"/>
      <c r="J35" s="98"/>
      <c r="K35" s="98"/>
      <c r="L35" s="96"/>
      <c r="M35" s="96"/>
      <c r="N35" s="412">
        <f t="shared" si="2"/>
        <v>100</v>
      </c>
    </row>
    <row r="36" spans="1:14" s="4" customFormat="1" ht="22.5" hidden="1">
      <c r="A36" s="175"/>
      <c r="B36" s="128"/>
      <c r="C36" s="452" t="s">
        <v>55</v>
      </c>
      <c r="D36" s="448">
        <v>32911</v>
      </c>
      <c r="E36" s="449" t="s">
        <v>612</v>
      </c>
      <c r="F36" s="450">
        <v>15000</v>
      </c>
      <c r="G36" s="450"/>
      <c r="H36" s="450">
        <v>15000</v>
      </c>
      <c r="I36" s="450"/>
      <c r="J36" s="451"/>
      <c r="K36" s="451"/>
      <c r="L36" s="450"/>
      <c r="M36" s="450"/>
      <c r="N36" s="412">
        <f t="shared" si="2"/>
        <v>100</v>
      </c>
    </row>
    <row r="37" spans="1:14" s="357" customFormat="1" ht="12.75" hidden="1">
      <c r="A37" s="354"/>
      <c r="B37" s="355"/>
      <c r="C37" s="175" t="s">
        <v>55</v>
      </c>
      <c r="D37" s="128">
        <v>3293</v>
      </c>
      <c r="E37" s="129" t="s">
        <v>531</v>
      </c>
      <c r="F37" s="96">
        <v>20000</v>
      </c>
      <c r="G37" s="96"/>
      <c r="H37" s="96">
        <v>20000</v>
      </c>
      <c r="I37" s="96"/>
      <c r="J37" s="98"/>
      <c r="K37" s="98"/>
      <c r="L37" s="96"/>
      <c r="M37" s="96"/>
      <c r="N37" s="412">
        <f t="shared" si="2"/>
        <v>100</v>
      </c>
    </row>
    <row r="38" spans="1:14" s="4" customFormat="1" ht="12.75" hidden="1">
      <c r="A38" s="175"/>
      <c r="B38" s="128"/>
      <c r="C38" s="175" t="s">
        <v>55</v>
      </c>
      <c r="D38" s="128">
        <v>3294</v>
      </c>
      <c r="E38" s="129" t="s">
        <v>333</v>
      </c>
      <c r="F38" s="96">
        <v>2500</v>
      </c>
      <c r="G38" s="96"/>
      <c r="H38" s="96">
        <v>2500</v>
      </c>
      <c r="I38" s="96"/>
      <c r="J38" s="98"/>
      <c r="K38" s="98"/>
      <c r="L38" s="96"/>
      <c r="M38" s="96"/>
      <c r="N38" s="412">
        <f t="shared" si="2"/>
        <v>100</v>
      </c>
    </row>
    <row r="39" spans="1:14" s="4" customFormat="1" ht="12.75" hidden="1">
      <c r="A39" s="175"/>
      <c r="B39" s="128"/>
      <c r="C39" s="175" t="s">
        <v>55</v>
      </c>
      <c r="D39" s="128">
        <v>3296</v>
      </c>
      <c r="E39" s="129" t="s">
        <v>509</v>
      </c>
      <c r="F39" s="96">
        <v>0</v>
      </c>
      <c r="G39" s="96"/>
      <c r="H39" s="96">
        <v>0</v>
      </c>
      <c r="I39" s="96"/>
      <c r="J39" s="98"/>
      <c r="K39" s="98"/>
      <c r="L39" s="96"/>
      <c r="M39" s="96"/>
      <c r="N39" s="412" t="e">
        <f t="shared" si="2"/>
        <v>#DIV/0!</v>
      </c>
    </row>
    <row r="40" spans="1:14" s="361" customFormat="1" ht="12.75" hidden="1">
      <c r="A40" s="358"/>
      <c r="B40" s="359"/>
      <c r="C40" s="452" t="s">
        <v>55</v>
      </c>
      <c r="D40" s="448">
        <v>32961</v>
      </c>
      <c r="E40" s="449" t="s">
        <v>509</v>
      </c>
      <c r="F40" s="450">
        <v>0</v>
      </c>
      <c r="G40" s="450">
        <v>0</v>
      </c>
      <c r="H40" s="450">
        <v>0</v>
      </c>
      <c r="I40" s="450">
        <v>0</v>
      </c>
      <c r="J40" s="451"/>
      <c r="K40" s="451"/>
      <c r="L40" s="450"/>
      <c r="M40" s="450"/>
      <c r="N40" s="412" t="e">
        <f t="shared" si="2"/>
        <v>#DIV/0!</v>
      </c>
    </row>
    <row r="41" spans="1:14" s="4" customFormat="1" ht="12.75" hidden="1">
      <c r="A41" s="175"/>
      <c r="B41" s="128"/>
      <c r="C41" s="175" t="s">
        <v>55</v>
      </c>
      <c r="D41" s="128">
        <v>3299</v>
      </c>
      <c r="E41" s="129" t="s">
        <v>415</v>
      </c>
      <c r="F41" s="96">
        <v>3000</v>
      </c>
      <c r="G41" s="96"/>
      <c r="H41" s="96">
        <v>3000</v>
      </c>
      <c r="I41" s="96"/>
      <c r="J41" s="98"/>
      <c r="K41" s="98"/>
      <c r="L41" s="96"/>
      <c r="M41" s="96"/>
      <c r="N41" s="412">
        <f t="shared" si="2"/>
        <v>100</v>
      </c>
    </row>
    <row r="42" spans="1:14" s="4" customFormat="1" ht="12.75">
      <c r="A42" s="175"/>
      <c r="B42" s="128"/>
      <c r="C42" s="173" t="s">
        <v>55</v>
      </c>
      <c r="D42" s="114">
        <v>38</v>
      </c>
      <c r="E42" s="115" t="s">
        <v>28</v>
      </c>
      <c r="F42" s="95">
        <f>SUM(F43,F45)</f>
        <v>5000</v>
      </c>
      <c r="G42" s="95">
        <f>SUM(G43,G45)</f>
        <v>0</v>
      </c>
      <c r="H42" s="95">
        <f>SUM(H43,H45)</f>
        <v>5000</v>
      </c>
      <c r="I42" s="95">
        <f>SUM(I43,I45)</f>
        <v>0</v>
      </c>
      <c r="J42" s="94"/>
      <c r="K42" s="94"/>
      <c r="L42" s="95">
        <f>SUM(L43,L45)</f>
        <v>0</v>
      </c>
      <c r="M42" s="95"/>
      <c r="N42" s="412">
        <f t="shared" si="2"/>
        <v>100</v>
      </c>
    </row>
    <row r="43" spans="1:14" s="4" customFormat="1" ht="12.75">
      <c r="A43" s="175"/>
      <c r="B43" s="128"/>
      <c r="C43" s="173" t="s">
        <v>55</v>
      </c>
      <c r="D43" s="114">
        <v>381</v>
      </c>
      <c r="E43" s="115" t="s">
        <v>49</v>
      </c>
      <c r="F43" s="95">
        <f>SUM(F44)</f>
        <v>5000</v>
      </c>
      <c r="G43" s="95">
        <f>SUM(G44)</f>
        <v>0</v>
      </c>
      <c r="H43" s="95">
        <f>SUM(H44)</f>
        <v>5000</v>
      </c>
      <c r="I43" s="95">
        <f>SUM(I44)</f>
        <v>0</v>
      </c>
      <c r="J43" s="94"/>
      <c r="K43" s="94"/>
      <c r="L43" s="95">
        <f>SUM(L44)</f>
        <v>0</v>
      </c>
      <c r="M43" s="95"/>
      <c r="N43" s="412">
        <f t="shared" si="2"/>
        <v>100</v>
      </c>
    </row>
    <row r="44" spans="1:14" s="361" customFormat="1" ht="12.75" hidden="1">
      <c r="A44" s="358"/>
      <c r="B44" s="359"/>
      <c r="C44" s="175" t="s">
        <v>55</v>
      </c>
      <c r="D44" s="128">
        <v>3811</v>
      </c>
      <c r="E44" s="129" t="s">
        <v>320</v>
      </c>
      <c r="F44" s="96">
        <v>5000</v>
      </c>
      <c r="G44" s="96"/>
      <c r="H44" s="96">
        <v>5000</v>
      </c>
      <c r="I44" s="96"/>
      <c r="J44" s="360"/>
      <c r="K44" s="360"/>
      <c r="L44" s="96">
        <v>0</v>
      </c>
      <c r="M44" s="96"/>
      <c r="N44" s="412">
        <f t="shared" si="2"/>
        <v>100</v>
      </c>
    </row>
    <row r="45" spans="1:14" s="2" customFormat="1" ht="12.75">
      <c r="A45" s="173"/>
      <c r="B45" s="114"/>
      <c r="C45" s="173" t="s">
        <v>55</v>
      </c>
      <c r="D45" s="114">
        <v>386</v>
      </c>
      <c r="E45" s="115" t="s">
        <v>41</v>
      </c>
      <c r="F45" s="95">
        <f>SUM(F46)</f>
        <v>0</v>
      </c>
      <c r="G45" s="95">
        <f>SUM(G46)</f>
        <v>0</v>
      </c>
      <c r="H45" s="95">
        <f>SUM(H46)</f>
        <v>0</v>
      </c>
      <c r="I45" s="95">
        <f>SUM(I46)</f>
        <v>0</v>
      </c>
      <c r="J45" s="94"/>
      <c r="K45" s="94"/>
      <c r="L45" s="95">
        <f>SUM(L46)</f>
        <v>0</v>
      </c>
      <c r="M45" s="95"/>
      <c r="N45" s="412" t="e">
        <f t="shared" si="2"/>
        <v>#DIV/0!</v>
      </c>
    </row>
    <row r="46" spans="1:14" s="4" customFormat="1" ht="12.75" hidden="1">
      <c r="A46" s="175"/>
      <c r="B46" s="128"/>
      <c r="C46" s="175" t="s">
        <v>55</v>
      </c>
      <c r="D46" s="128">
        <v>3861</v>
      </c>
      <c r="E46" s="129" t="s">
        <v>405</v>
      </c>
      <c r="F46" s="96">
        <v>0</v>
      </c>
      <c r="G46" s="96"/>
      <c r="H46" s="96">
        <v>0</v>
      </c>
      <c r="I46" s="96"/>
      <c r="J46" s="98"/>
      <c r="K46" s="98"/>
      <c r="L46" s="96"/>
      <c r="M46" s="96"/>
      <c r="N46" s="412" t="e">
        <f t="shared" si="2"/>
        <v>#DIV/0!</v>
      </c>
    </row>
    <row r="47" spans="1:14" s="2" customFormat="1" ht="12.75" customHeight="1">
      <c r="A47" s="176" t="s">
        <v>123</v>
      </c>
      <c r="B47" s="334" t="s">
        <v>466</v>
      </c>
      <c r="C47" s="176" t="s">
        <v>55</v>
      </c>
      <c r="D47" s="193" t="s">
        <v>242</v>
      </c>
      <c r="E47" s="178" t="s">
        <v>104</v>
      </c>
      <c r="F47" s="179">
        <f aca="true" t="shared" si="9" ref="F47:L47">SUM(F49)</f>
        <v>321450</v>
      </c>
      <c r="G47" s="179">
        <f t="shared" si="9"/>
        <v>0</v>
      </c>
      <c r="H47" s="179">
        <f t="shared" si="9"/>
        <v>321450</v>
      </c>
      <c r="I47" s="179">
        <f t="shared" si="9"/>
        <v>0</v>
      </c>
      <c r="J47" s="179" t="e">
        <f t="shared" si="9"/>
        <v>#REF!</v>
      </c>
      <c r="K47" s="179" t="e">
        <f t="shared" si="9"/>
        <v>#REF!</v>
      </c>
      <c r="L47" s="179">
        <f t="shared" si="9"/>
        <v>0</v>
      </c>
      <c r="M47" s="179"/>
      <c r="N47" s="412">
        <f t="shared" si="2"/>
        <v>100</v>
      </c>
    </row>
    <row r="48" spans="1:14" s="418" customFormat="1" ht="12.75" customHeight="1">
      <c r="A48" s="423"/>
      <c r="B48" s="424">
        <v>11</v>
      </c>
      <c r="C48" s="423"/>
      <c r="D48" s="425"/>
      <c r="E48" s="426" t="s">
        <v>567</v>
      </c>
      <c r="F48" s="427">
        <v>303450</v>
      </c>
      <c r="G48" s="427"/>
      <c r="H48" s="427">
        <v>303450</v>
      </c>
      <c r="I48" s="427"/>
      <c r="J48" s="427"/>
      <c r="K48" s="427"/>
      <c r="L48" s="427"/>
      <c r="M48" s="427"/>
      <c r="N48" s="412">
        <f t="shared" si="2"/>
        <v>100</v>
      </c>
    </row>
    <row r="49" spans="1:14" s="2" customFormat="1" ht="12.75">
      <c r="A49" s="173"/>
      <c r="B49" s="128"/>
      <c r="C49" s="173" t="s">
        <v>55</v>
      </c>
      <c r="D49" s="114">
        <v>3</v>
      </c>
      <c r="E49" s="115" t="s">
        <v>3</v>
      </c>
      <c r="F49" s="95">
        <f>SUM(F50,F60)</f>
        <v>321450</v>
      </c>
      <c r="G49" s="95">
        <f aca="true" t="shared" si="10" ref="G49:L49">SUM(G50,G60)</f>
        <v>0</v>
      </c>
      <c r="H49" s="95">
        <f t="shared" si="10"/>
        <v>321450</v>
      </c>
      <c r="I49" s="95">
        <f t="shared" si="10"/>
        <v>0</v>
      </c>
      <c r="J49" s="92" t="e">
        <f t="shared" si="10"/>
        <v>#REF!</v>
      </c>
      <c r="K49" s="92" t="e">
        <f t="shared" si="10"/>
        <v>#REF!</v>
      </c>
      <c r="L49" s="95">
        <f t="shared" si="10"/>
        <v>0</v>
      </c>
      <c r="M49" s="95"/>
      <c r="N49" s="412">
        <f t="shared" si="2"/>
        <v>100</v>
      </c>
    </row>
    <row r="50" spans="1:14" s="2" customFormat="1" ht="12.75">
      <c r="A50" s="173"/>
      <c r="B50" s="128"/>
      <c r="C50" s="173" t="s">
        <v>55</v>
      </c>
      <c r="D50" s="114">
        <v>31</v>
      </c>
      <c r="E50" s="115" t="s">
        <v>6</v>
      </c>
      <c r="F50" s="95">
        <f>SUM(F51,F55,F57)</f>
        <v>221450</v>
      </c>
      <c r="G50" s="95">
        <f aca="true" t="shared" si="11" ref="G50:L50">SUM(G51,G55,G57)</f>
        <v>0</v>
      </c>
      <c r="H50" s="95">
        <f t="shared" si="11"/>
        <v>221450</v>
      </c>
      <c r="I50" s="95">
        <f t="shared" si="11"/>
        <v>0</v>
      </c>
      <c r="J50" s="92" t="e">
        <f t="shared" si="11"/>
        <v>#REF!</v>
      </c>
      <c r="K50" s="92" t="e">
        <f t="shared" si="11"/>
        <v>#REF!</v>
      </c>
      <c r="L50" s="95">
        <f t="shared" si="11"/>
        <v>0</v>
      </c>
      <c r="M50" s="95"/>
      <c r="N50" s="412">
        <f t="shared" si="2"/>
        <v>100</v>
      </c>
    </row>
    <row r="51" spans="1:14" s="2" customFormat="1" ht="12.75">
      <c r="A51" s="173"/>
      <c r="B51" s="339"/>
      <c r="C51" s="173" t="s">
        <v>55</v>
      </c>
      <c r="D51" s="114">
        <v>311</v>
      </c>
      <c r="E51" s="115" t="s">
        <v>105</v>
      </c>
      <c r="F51" s="95">
        <f>SUM(F52,F53)</f>
        <v>191000</v>
      </c>
      <c r="G51" s="95">
        <f>SUM(G52,G53)</f>
        <v>0</v>
      </c>
      <c r="H51" s="95">
        <f>SUM(H52,H53)</f>
        <v>191000</v>
      </c>
      <c r="I51" s="95">
        <f>SUM(I52:I53)</f>
        <v>0</v>
      </c>
      <c r="J51" s="95">
        <f>SUM(J52:J53)</f>
        <v>0</v>
      </c>
      <c r="K51" s="95">
        <f>SUM(K52:K53)</f>
        <v>0</v>
      </c>
      <c r="L51" s="95">
        <f>SUM(L52:L53)</f>
        <v>0</v>
      </c>
      <c r="M51" s="95">
        <f>SUM(M52:M53)</f>
        <v>0</v>
      </c>
      <c r="N51" s="412">
        <f t="shared" si="2"/>
        <v>100</v>
      </c>
    </row>
    <row r="52" spans="1:14" s="4" customFormat="1" ht="12.75" hidden="1">
      <c r="A52" s="175"/>
      <c r="B52" s="128"/>
      <c r="C52" s="175" t="s">
        <v>55</v>
      </c>
      <c r="D52" s="128">
        <v>3111</v>
      </c>
      <c r="E52" s="129" t="s">
        <v>309</v>
      </c>
      <c r="F52" s="96">
        <v>180000</v>
      </c>
      <c r="G52" s="96"/>
      <c r="H52" s="96">
        <v>180000</v>
      </c>
      <c r="I52" s="96"/>
      <c r="J52" s="98"/>
      <c r="K52" s="98"/>
      <c r="L52" s="96"/>
      <c r="M52" s="96"/>
      <c r="N52" s="412">
        <f t="shared" si="2"/>
        <v>100</v>
      </c>
    </row>
    <row r="53" spans="1:14" s="4" customFormat="1" ht="12.75" hidden="1">
      <c r="A53" s="175"/>
      <c r="B53" s="128"/>
      <c r="C53" s="175" t="s">
        <v>55</v>
      </c>
      <c r="D53" s="128">
        <v>3112</v>
      </c>
      <c r="E53" s="129" t="s">
        <v>602</v>
      </c>
      <c r="F53" s="96">
        <v>11000</v>
      </c>
      <c r="G53" s="96"/>
      <c r="H53" s="96">
        <v>11000</v>
      </c>
      <c r="I53" s="96"/>
      <c r="J53" s="98"/>
      <c r="K53" s="98"/>
      <c r="L53" s="96"/>
      <c r="M53" s="96"/>
      <c r="N53" s="412">
        <f t="shared" si="2"/>
        <v>100</v>
      </c>
    </row>
    <row r="54" spans="1:14" s="4" customFormat="1" ht="12.75" hidden="1">
      <c r="A54" s="175"/>
      <c r="B54" s="128"/>
      <c r="C54" s="452"/>
      <c r="D54" s="448">
        <v>31124</v>
      </c>
      <c r="E54" s="449" t="s">
        <v>603</v>
      </c>
      <c r="F54" s="450">
        <v>11000</v>
      </c>
      <c r="G54" s="450"/>
      <c r="H54" s="450">
        <v>11000</v>
      </c>
      <c r="I54" s="450"/>
      <c r="J54" s="451"/>
      <c r="K54" s="451"/>
      <c r="L54" s="450"/>
      <c r="M54" s="450"/>
      <c r="N54" s="412">
        <f t="shared" si="2"/>
        <v>100</v>
      </c>
    </row>
    <row r="55" spans="1:14" s="2" customFormat="1" ht="12.75">
      <c r="A55" s="173"/>
      <c r="B55" s="339"/>
      <c r="C55" s="173" t="s">
        <v>55</v>
      </c>
      <c r="D55" s="114">
        <v>312</v>
      </c>
      <c r="E55" s="115" t="s">
        <v>7</v>
      </c>
      <c r="F55" s="95">
        <f>SUM(F56)</f>
        <v>0</v>
      </c>
      <c r="G55" s="95">
        <f>SUM(G56)</f>
        <v>0</v>
      </c>
      <c r="H55" s="95">
        <f>SUM(H56)</f>
        <v>0</v>
      </c>
      <c r="I55" s="95">
        <f>SUM(I56)</f>
        <v>0</v>
      </c>
      <c r="J55" s="94" t="e">
        <f>SUM(#REF!)</f>
        <v>#REF!</v>
      </c>
      <c r="K55" s="94" t="e">
        <f>SUM(#REF!)</f>
        <v>#REF!</v>
      </c>
      <c r="L55" s="95">
        <f>SUM(L56)</f>
        <v>0</v>
      </c>
      <c r="M55" s="95"/>
      <c r="N55" s="412" t="e">
        <f t="shared" si="2"/>
        <v>#DIV/0!</v>
      </c>
    </row>
    <row r="56" spans="1:14" s="4" customFormat="1" ht="12.75" hidden="1">
      <c r="A56" s="175"/>
      <c r="B56" s="128"/>
      <c r="C56" s="175" t="s">
        <v>55</v>
      </c>
      <c r="D56" s="128">
        <v>3121</v>
      </c>
      <c r="E56" s="129" t="s">
        <v>7</v>
      </c>
      <c r="F56" s="96">
        <v>0</v>
      </c>
      <c r="G56" s="96"/>
      <c r="H56" s="96">
        <v>0</v>
      </c>
      <c r="I56" s="96"/>
      <c r="J56" s="98"/>
      <c r="K56" s="98"/>
      <c r="L56" s="96"/>
      <c r="M56" s="96"/>
      <c r="N56" s="412" t="e">
        <f t="shared" si="2"/>
        <v>#DIV/0!</v>
      </c>
    </row>
    <row r="57" spans="1:14" s="2" customFormat="1" ht="12.75">
      <c r="A57" s="173"/>
      <c r="B57" s="339"/>
      <c r="C57" s="173" t="s">
        <v>55</v>
      </c>
      <c r="D57" s="114">
        <v>313</v>
      </c>
      <c r="E57" s="115" t="s">
        <v>44</v>
      </c>
      <c r="F57" s="95">
        <f>SUM(F58:F59)</f>
        <v>30450</v>
      </c>
      <c r="G57" s="95">
        <f>SUM(G58:G59)</f>
        <v>0</v>
      </c>
      <c r="H57" s="95">
        <f>SUM(H58:H59)</f>
        <v>30450</v>
      </c>
      <c r="I57" s="95">
        <f>SUM(I58:I59)</f>
        <v>0</v>
      </c>
      <c r="J57" s="94" t="e">
        <f>SUM(#REF!)</f>
        <v>#REF!</v>
      </c>
      <c r="K57" s="94" t="e">
        <f>SUM(#REF!)</f>
        <v>#REF!</v>
      </c>
      <c r="L57" s="95">
        <f>SUM(L58:L59)</f>
        <v>0</v>
      </c>
      <c r="M57" s="95"/>
      <c r="N57" s="412">
        <f t="shared" si="2"/>
        <v>100</v>
      </c>
    </row>
    <row r="58" spans="1:14" s="4" customFormat="1" ht="12.75" hidden="1">
      <c r="A58" s="175"/>
      <c r="B58" s="128"/>
      <c r="C58" s="175" t="s">
        <v>55</v>
      </c>
      <c r="D58" s="128">
        <v>3132</v>
      </c>
      <c r="E58" s="129" t="s">
        <v>310</v>
      </c>
      <c r="F58" s="96">
        <v>27300</v>
      </c>
      <c r="G58" s="96"/>
      <c r="H58" s="96">
        <v>27300</v>
      </c>
      <c r="I58" s="96"/>
      <c r="J58" s="98"/>
      <c r="K58" s="98"/>
      <c r="L58" s="96"/>
      <c r="M58" s="96"/>
      <c r="N58" s="412">
        <f t="shared" si="2"/>
        <v>100</v>
      </c>
    </row>
    <row r="59" spans="1:14" s="4" customFormat="1" ht="12.75" hidden="1">
      <c r="A59" s="175"/>
      <c r="B59" s="128"/>
      <c r="C59" s="175" t="s">
        <v>55</v>
      </c>
      <c r="D59" s="128">
        <v>3133</v>
      </c>
      <c r="E59" s="129" t="s">
        <v>311</v>
      </c>
      <c r="F59" s="96">
        <v>3150</v>
      </c>
      <c r="G59" s="96"/>
      <c r="H59" s="96">
        <v>3150</v>
      </c>
      <c r="I59" s="96"/>
      <c r="J59" s="98"/>
      <c r="K59" s="98"/>
      <c r="L59" s="96"/>
      <c r="M59" s="96"/>
      <c r="N59" s="412">
        <f t="shared" si="2"/>
        <v>100</v>
      </c>
    </row>
    <row r="60" spans="1:14" s="2" customFormat="1" ht="12.75">
      <c r="A60" s="173"/>
      <c r="B60" s="128"/>
      <c r="C60" s="173" t="s">
        <v>55</v>
      </c>
      <c r="D60" s="114">
        <v>32</v>
      </c>
      <c r="E60" s="115" t="s">
        <v>4</v>
      </c>
      <c r="F60" s="95">
        <f>SUM(F61,F65,F71,F77)</f>
        <v>100000</v>
      </c>
      <c r="G60" s="95">
        <f aca="true" t="shared" si="12" ref="G60:L60">SUM(G61,G65,G71,G77)</f>
        <v>0</v>
      </c>
      <c r="H60" s="95">
        <f t="shared" si="12"/>
        <v>100000</v>
      </c>
      <c r="I60" s="95">
        <f t="shared" si="12"/>
        <v>0</v>
      </c>
      <c r="J60" s="92" t="e">
        <f t="shared" si="12"/>
        <v>#REF!</v>
      </c>
      <c r="K60" s="92" t="e">
        <f t="shared" si="12"/>
        <v>#REF!</v>
      </c>
      <c r="L60" s="95">
        <f t="shared" si="12"/>
        <v>0</v>
      </c>
      <c r="M60" s="95"/>
      <c r="N60" s="412">
        <f t="shared" si="2"/>
        <v>100</v>
      </c>
    </row>
    <row r="61" spans="1:14" s="2" customFormat="1" ht="12.75">
      <c r="A61" s="173"/>
      <c r="B61" s="339"/>
      <c r="C61" s="173" t="s">
        <v>55</v>
      </c>
      <c r="D61" s="114">
        <v>321</v>
      </c>
      <c r="E61" s="115" t="s">
        <v>106</v>
      </c>
      <c r="F61" s="95">
        <f>SUM(F62:F64)</f>
        <v>4000</v>
      </c>
      <c r="G61" s="95">
        <f>SUM(G62:G64)</f>
        <v>0</v>
      </c>
      <c r="H61" s="95">
        <f>SUM(H62:H64)</f>
        <v>4000</v>
      </c>
      <c r="I61" s="95">
        <f>SUM(I62:I64)</f>
        <v>0</v>
      </c>
      <c r="J61" s="94" t="e">
        <f>SUM(#REF!)</f>
        <v>#REF!</v>
      </c>
      <c r="K61" s="94" t="e">
        <f>SUM(#REF!)</f>
        <v>#REF!</v>
      </c>
      <c r="L61" s="95">
        <f>SUM(L62:L64)</f>
        <v>0</v>
      </c>
      <c r="M61" s="95"/>
      <c r="N61" s="412">
        <f t="shared" si="2"/>
        <v>100</v>
      </c>
    </row>
    <row r="62" spans="1:14" s="4" customFormat="1" ht="12.75" hidden="1">
      <c r="A62" s="175"/>
      <c r="B62" s="128"/>
      <c r="C62" s="175" t="s">
        <v>55</v>
      </c>
      <c r="D62" s="128">
        <v>3211</v>
      </c>
      <c r="E62" s="129" t="s">
        <v>312</v>
      </c>
      <c r="F62" s="96">
        <v>2000</v>
      </c>
      <c r="G62" s="96"/>
      <c r="H62" s="96">
        <v>2000</v>
      </c>
      <c r="I62" s="96"/>
      <c r="J62" s="98"/>
      <c r="K62" s="98"/>
      <c r="L62" s="96"/>
      <c r="M62" s="96"/>
      <c r="N62" s="412">
        <f t="shared" si="2"/>
        <v>100</v>
      </c>
    </row>
    <row r="63" spans="1:14" s="4" customFormat="1" ht="12.75" hidden="1">
      <c r="A63" s="175"/>
      <c r="B63" s="128"/>
      <c r="C63" s="175" t="s">
        <v>55</v>
      </c>
      <c r="D63" s="128">
        <v>3212</v>
      </c>
      <c r="E63" s="129" t="s">
        <v>313</v>
      </c>
      <c r="F63" s="96">
        <v>0</v>
      </c>
      <c r="G63" s="96"/>
      <c r="H63" s="96">
        <v>0</v>
      </c>
      <c r="I63" s="96"/>
      <c r="J63" s="98"/>
      <c r="K63" s="98"/>
      <c r="L63" s="96"/>
      <c r="M63" s="96"/>
      <c r="N63" s="412" t="e">
        <f t="shared" si="2"/>
        <v>#DIV/0!</v>
      </c>
    </row>
    <row r="64" spans="1:14" s="4" customFormat="1" ht="12.75" hidden="1">
      <c r="A64" s="175"/>
      <c r="B64" s="128"/>
      <c r="C64" s="175" t="s">
        <v>55</v>
      </c>
      <c r="D64" s="128">
        <v>3214</v>
      </c>
      <c r="E64" s="129" t="s">
        <v>314</v>
      </c>
      <c r="F64" s="96">
        <v>2000</v>
      </c>
      <c r="G64" s="96">
        <v>0</v>
      </c>
      <c r="H64" s="96">
        <v>2000</v>
      </c>
      <c r="I64" s="96">
        <v>0</v>
      </c>
      <c r="J64" s="98"/>
      <c r="K64" s="98"/>
      <c r="L64" s="96"/>
      <c r="M64" s="96"/>
      <c r="N64" s="412">
        <f t="shared" si="2"/>
        <v>100</v>
      </c>
    </row>
    <row r="65" spans="1:14" s="2" customFormat="1" ht="12.75">
      <c r="A65" s="173"/>
      <c r="B65" s="339"/>
      <c r="C65" s="173" t="s">
        <v>55</v>
      </c>
      <c r="D65" s="114">
        <v>322</v>
      </c>
      <c r="E65" s="115" t="s">
        <v>46</v>
      </c>
      <c r="F65" s="94">
        <f>SUM(F66,F68,F70)</f>
        <v>25000</v>
      </c>
      <c r="G65" s="94">
        <f aca="true" t="shared" si="13" ref="G65:M65">SUM(G66,G68,G70)</f>
        <v>0</v>
      </c>
      <c r="H65" s="94">
        <f t="shared" si="13"/>
        <v>25000</v>
      </c>
      <c r="I65" s="94">
        <f t="shared" si="13"/>
        <v>0</v>
      </c>
      <c r="J65" s="94">
        <f t="shared" si="13"/>
        <v>0</v>
      </c>
      <c r="K65" s="94">
        <f t="shared" si="13"/>
        <v>0</v>
      </c>
      <c r="L65" s="94">
        <f t="shared" si="13"/>
        <v>0</v>
      </c>
      <c r="M65" s="94">
        <f t="shared" si="13"/>
        <v>0</v>
      </c>
      <c r="N65" s="412">
        <f t="shared" si="2"/>
        <v>100</v>
      </c>
    </row>
    <row r="66" spans="1:14" s="4" customFormat="1" ht="12.75" hidden="1">
      <c r="A66" s="175"/>
      <c r="B66" s="128"/>
      <c r="C66" s="175" t="s">
        <v>55</v>
      </c>
      <c r="D66" s="128">
        <v>3223</v>
      </c>
      <c r="E66" s="129" t="s">
        <v>315</v>
      </c>
      <c r="F66" s="96">
        <v>20000</v>
      </c>
      <c r="G66" s="96"/>
      <c r="H66" s="96">
        <v>20000</v>
      </c>
      <c r="I66" s="96"/>
      <c r="J66" s="98"/>
      <c r="K66" s="98"/>
      <c r="L66" s="96"/>
      <c r="M66" s="96"/>
      <c r="N66" s="412">
        <f t="shared" si="2"/>
        <v>100</v>
      </c>
    </row>
    <row r="67" spans="1:14" s="4" customFormat="1" ht="12.75" hidden="1">
      <c r="A67" s="175"/>
      <c r="B67" s="128"/>
      <c r="C67" s="456" t="s">
        <v>55</v>
      </c>
      <c r="D67" s="457">
        <v>32234</v>
      </c>
      <c r="E67" s="464" t="s">
        <v>613</v>
      </c>
      <c r="F67" s="458">
        <v>20000</v>
      </c>
      <c r="G67" s="458"/>
      <c r="H67" s="458">
        <v>20000</v>
      </c>
      <c r="I67" s="458"/>
      <c r="J67" s="459"/>
      <c r="K67" s="459"/>
      <c r="L67" s="458"/>
      <c r="M67" s="458"/>
      <c r="N67" s="412">
        <f t="shared" si="2"/>
        <v>100</v>
      </c>
    </row>
    <row r="68" spans="1:14" s="4" customFormat="1" ht="12.75" hidden="1">
      <c r="A68" s="175"/>
      <c r="B68" s="128"/>
      <c r="C68" s="175" t="s">
        <v>55</v>
      </c>
      <c r="D68" s="128">
        <v>3224</v>
      </c>
      <c r="E68" s="129" t="s">
        <v>316</v>
      </c>
      <c r="F68" s="96">
        <v>2000</v>
      </c>
      <c r="G68" s="96"/>
      <c r="H68" s="96">
        <v>2000</v>
      </c>
      <c r="I68" s="96"/>
      <c r="J68" s="98"/>
      <c r="K68" s="98"/>
      <c r="L68" s="96"/>
      <c r="M68" s="96"/>
      <c r="N68" s="412">
        <f t="shared" si="2"/>
        <v>100</v>
      </c>
    </row>
    <row r="69" spans="1:14" s="4" customFormat="1" ht="12.75" hidden="1">
      <c r="A69" s="175"/>
      <c r="B69" s="128"/>
      <c r="C69" s="452" t="s">
        <v>55</v>
      </c>
      <c r="D69" s="448">
        <v>32243</v>
      </c>
      <c r="E69" s="449" t="s">
        <v>702</v>
      </c>
      <c r="F69" s="450">
        <v>2000</v>
      </c>
      <c r="G69" s="450"/>
      <c r="H69" s="450">
        <v>2000</v>
      </c>
      <c r="I69" s="450"/>
      <c r="J69" s="451"/>
      <c r="K69" s="451"/>
      <c r="L69" s="450"/>
      <c r="M69" s="450"/>
      <c r="N69" s="412">
        <f t="shared" si="2"/>
        <v>100</v>
      </c>
    </row>
    <row r="70" spans="1:14" s="4" customFormat="1" ht="12.75" hidden="1">
      <c r="A70" s="175"/>
      <c r="B70" s="128"/>
      <c r="C70" s="175" t="s">
        <v>55</v>
      </c>
      <c r="D70" s="128">
        <v>3225</v>
      </c>
      <c r="E70" s="129" t="s">
        <v>528</v>
      </c>
      <c r="F70" s="96">
        <v>3000</v>
      </c>
      <c r="G70" s="96"/>
      <c r="H70" s="96">
        <v>3000</v>
      </c>
      <c r="I70" s="96"/>
      <c r="J70" s="98"/>
      <c r="K70" s="98"/>
      <c r="L70" s="96"/>
      <c r="M70" s="96"/>
      <c r="N70" s="412">
        <f t="shared" si="2"/>
        <v>100</v>
      </c>
    </row>
    <row r="71" spans="1:14" s="2" customFormat="1" ht="12.75">
      <c r="A71" s="173"/>
      <c r="B71" s="339"/>
      <c r="C71" s="173" t="s">
        <v>55</v>
      </c>
      <c r="D71" s="114">
        <v>323</v>
      </c>
      <c r="E71" s="115" t="s">
        <v>42</v>
      </c>
      <c r="F71" s="94">
        <f>SUM(F72,F73,F75,F76)</f>
        <v>29000</v>
      </c>
      <c r="G71" s="94">
        <f aca="true" t="shared" si="14" ref="G71:M71">SUM(G72,G73,G75,G76)</f>
        <v>0</v>
      </c>
      <c r="H71" s="94">
        <f t="shared" si="14"/>
        <v>29000</v>
      </c>
      <c r="I71" s="94">
        <f t="shared" si="14"/>
        <v>0</v>
      </c>
      <c r="J71" s="94">
        <f t="shared" si="14"/>
        <v>0</v>
      </c>
      <c r="K71" s="94">
        <f t="shared" si="14"/>
        <v>0</v>
      </c>
      <c r="L71" s="94">
        <f t="shared" si="14"/>
        <v>0</v>
      </c>
      <c r="M71" s="94">
        <f t="shared" si="14"/>
        <v>0</v>
      </c>
      <c r="N71" s="412">
        <f t="shared" si="2"/>
        <v>100</v>
      </c>
    </row>
    <row r="72" spans="1:14" s="4" customFormat="1" ht="12.75" hidden="1">
      <c r="A72" s="173"/>
      <c r="B72" s="339"/>
      <c r="C72" s="175" t="s">
        <v>55</v>
      </c>
      <c r="D72" s="128">
        <v>3231</v>
      </c>
      <c r="E72" s="129" t="s">
        <v>317</v>
      </c>
      <c r="F72" s="96">
        <v>13000</v>
      </c>
      <c r="G72" s="96"/>
      <c r="H72" s="96">
        <v>13000</v>
      </c>
      <c r="I72" s="96"/>
      <c r="J72" s="98"/>
      <c r="K72" s="98"/>
      <c r="L72" s="96"/>
      <c r="M72" s="96"/>
      <c r="N72" s="412">
        <f t="shared" si="2"/>
        <v>100</v>
      </c>
    </row>
    <row r="73" spans="1:14" s="4" customFormat="1" ht="12.75" hidden="1">
      <c r="A73" s="175"/>
      <c r="B73" s="128"/>
      <c r="C73" s="175" t="s">
        <v>55</v>
      </c>
      <c r="D73" s="128">
        <v>3232</v>
      </c>
      <c r="E73" s="129" t="s">
        <v>318</v>
      </c>
      <c r="F73" s="96">
        <v>10000</v>
      </c>
      <c r="G73" s="96"/>
      <c r="H73" s="96">
        <v>10000</v>
      </c>
      <c r="I73" s="96"/>
      <c r="J73" s="98"/>
      <c r="K73" s="98"/>
      <c r="L73" s="96"/>
      <c r="M73" s="96"/>
      <c r="N73" s="412">
        <f t="shared" si="2"/>
        <v>100</v>
      </c>
    </row>
    <row r="74" spans="1:14" s="4" customFormat="1" ht="12.75" hidden="1">
      <c r="A74" s="175"/>
      <c r="B74" s="128"/>
      <c r="C74" s="452" t="s">
        <v>55</v>
      </c>
      <c r="D74" s="448">
        <v>32323</v>
      </c>
      <c r="E74" s="449" t="s">
        <v>703</v>
      </c>
      <c r="F74" s="450">
        <v>10000</v>
      </c>
      <c r="G74" s="450"/>
      <c r="H74" s="450">
        <v>10000</v>
      </c>
      <c r="I74" s="450"/>
      <c r="J74" s="451"/>
      <c r="K74" s="451"/>
      <c r="L74" s="450"/>
      <c r="M74" s="450"/>
      <c r="N74" s="412">
        <f t="shared" si="2"/>
        <v>100</v>
      </c>
    </row>
    <row r="75" spans="1:15" s="4" customFormat="1" ht="12.75" hidden="1">
      <c r="A75" s="175"/>
      <c r="B75" s="128"/>
      <c r="C75" s="175" t="s">
        <v>55</v>
      </c>
      <c r="D75" s="128">
        <v>3236</v>
      </c>
      <c r="E75" s="129" t="s">
        <v>416</v>
      </c>
      <c r="F75" s="96">
        <v>5000</v>
      </c>
      <c r="G75" s="356"/>
      <c r="H75" s="96">
        <v>5000</v>
      </c>
      <c r="I75" s="96"/>
      <c r="J75" s="98"/>
      <c r="K75" s="98"/>
      <c r="L75" s="96"/>
      <c r="M75" s="96"/>
      <c r="N75" s="412">
        <f t="shared" si="2"/>
        <v>100</v>
      </c>
      <c r="O75" s="357"/>
    </row>
    <row r="76" spans="1:14" s="4" customFormat="1" ht="12.75" hidden="1">
      <c r="A76" s="175"/>
      <c r="B76" s="128"/>
      <c r="C76" s="175" t="s">
        <v>55</v>
      </c>
      <c r="D76" s="128">
        <v>3239</v>
      </c>
      <c r="E76" s="129" t="s">
        <v>331</v>
      </c>
      <c r="F76" s="96">
        <v>1000</v>
      </c>
      <c r="G76" s="96"/>
      <c r="H76" s="96">
        <v>1000</v>
      </c>
      <c r="I76" s="96"/>
      <c r="J76" s="98"/>
      <c r="K76" s="98"/>
      <c r="L76" s="96">
        <v>0</v>
      </c>
      <c r="M76" s="96"/>
      <c r="N76" s="412">
        <f t="shared" si="2"/>
        <v>100</v>
      </c>
    </row>
    <row r="77" spans="1:14" s="2" customFormat="1" ht="12.75">
      <c r="A77" s="173"/>
      <c r="B77" s="339"/>
      <c r="C77" s="173" t="s">
        <v>55</v>
      </c>
      <c r="D77" s="114">
        <v>329</v>
      </c>
      <c r="E77" s="115" t="s">
        <v>8</v>
      </c>
      <c r="F77" s="94">
        <f>SUM(F78,F79,F82,F83)</f>
        <v>42000</v>
      </c>
      <c r="G77" s="94">
        <f aca="true" t="shared" si="15" ref="G77:M77">SUM(G78,G79,G82,G83)</f>
        <v>0</v>
      </c>
      <c r="H77" s="94">
        <f t="shared" si="15"/>
        <v>42000</v>
      </c>
      <c r="I77" s="94">
        <f t="shared" si="15"/>
        <v>0</v>
      </c>
      <c r="J77" s="94">
        <f t="shared" si="15"/>
        <v>0</v>
      </c>
      <c r="K77" s="94">
        <f t="shared" si="15"/>
        <v>0</v>
      </c>
      <c r="L77" s="94">
        <f t="shared" si="15"/>
        <v>0</v>
      </c>
      <c r="M77" s="94">
        <f t="shared" si="15"/>
        <v>0</v>
      </c>
      <c r="N77" s="412">
        <f t="shared" si="2"/>
        <v>100</v>
      </c>
    </row>
    <row r="78" spans="1:14" s="4" customFormat="1" ht="12.75" hidden="1">
      <c r="A78" s="175"/>
      <c r="B78" s="128"/>
      <c r="C78" s="175" t="s">
        <v>55</v>
      </c>
      <c r="D78" s="128">
        <v>3292</v>
      </c>
      <c r="E78" s="129" t="s">
        <v>319</v>
      </c>
      <c r="F78" s="96">
        <v>2000</v>
      </c>
      <c r="G78" s="96"/>
      <c r="H78" s="96">
        <v>2000</v>
      </c>
      <c r="I78" s="96"/>
      <c r="J78" s="98"/>
      <c r="K78" s="98"/>
      <c r="L78" s="96"/>
      <c r="M78" s="96"/>
      <c r="N78" s="412">
        <f t="shared" si="2"/>
        <v>100</v>
      </c>
    </row>
    <row r="79" spans="1:14" s="4" customFormat="1" ht="12.75" hidden="1">
      <c r="A79" s="175"/>
      <c r="B79" s="128"/>
      <c r="C79" s="175" t="s">
        <v>55</v>
      </c>
      <c r="D79" s="128">
        <v>3293</v>
      </c>
      <c r="E79" s="129" t="s">
        <v>308</v>
      </c>
      <c r="F79" s="96">
        <v>35000</v>
      </c>
      <c r="G79" s="96"/>
      <c r="H79" s="96">
        <v>35000</v>
      </c>
      <c r="I79" s="96"/>
      <c r="J79" s="98"/>
      <c r="K79" s="98"/>
      <c r="L79" s="96"/>
      <c r="M79" s="96"/>
      <c r="N79" s="412">
        <f aca="true" t="shared" si="16" ref="N79:N142">+H79/F79*100</f>
        <v>100</v>
      </c>
    </row>
    <row r="80" spans="1:14" s="4" customFormat="1" ht="12.75" hidden="1">
      <c r="A80" s="175"/>
      <c r="B80" s="128"/>
      <c r="C80" s="452" t="s">
        <v>55</v>
      </c>
      <c r="D80" s="448">
        <v>32931</v>
      </c>
      <c r="E80" s="449" t="s">
        <v>614</v>
      </c>
      <c r="F80" s="450">
        <v>15000</v>
      </c>
      <c r="G80" s="450"/>
      <c r="H80" s="450">
        <v>15000</v>
      </c>
      <c r="I80" s="450"/>
      <c r="J80" s="451"/>
      <c r="K80" s="451"/>
      <c r="L80" s="450"/>
      <c r="M80" s="450"/>
      <c r="N80" s="412">
        <f t="shared" si="16"/>
        <v>100</v>
      </c>
    </row>
    <row r="81" spans="1:14" s="4" customFormat="1" ht="12.75" hidden="1">
      <c r="A81" s="175"/>
      <c r="B81" s="128"/>
      <c r="C81" s="452" t="s">
        <v>55</v>
      </c>
      <c r="D81" s="448">
        <v>329310</v>
      </c>
      <c r="E81" s="449" t="s">
        <v>615</v>
      </c>
      <c r="F81" s="450">
        <v>20000</v>
      </c>
      <c r="G81" s="450"/>
      <c r="H81" s="450">
        <v>20000</v>
      </c>
      <c r="I81" s="450"/>
      <c r="J81" s="451"/>
      <c r="K81" s="451"/>
      <c r="L81" s="450"/>
      <c r="M81" s="450"/>
      <c r="N81" s="412">
        <f t="shared" si="16"/>
        <v>100</v>
      </c>
    </row>
    <row r="82" spans="1:14" s="4" customFormat="1" ht="12.75" hidden="1">
      <c r="A82" s="175"/>
      <c r="B82" s="128"/>
      <c r="C82" s="175" t="s">
        <v>55</v>
      </c>
      <c r="D82" s="128">
        <v>3295</v>
      </c>
      <c r="E82" s="129" t="s">
        <v>334</v>
      </c>
      <c r="F82" s="96">
        <v>2000</v>
      </c>
      <c r="G82" s="96"/>
      <c r="H82" s="96">
        <v>2000</v>
      </c>
      <c r="I82" s="96"/>
      <c r="J82" s="98"/>
      <c r="K82" s="98"/>
      <c r="L82" s="96"/>
      <c r="M82" s="96"/>
      <c r="N82" s="412">
        <f t="shared" si="16"/>
        <v>100</v>
      </c>
    </row>
    <row r="83" spans="1:14" s="4" customFormat="1" ht="12.75" hidden="1">
      <c r="A83" s="175"/>
      <c r="B83" s="128"/>
      <c r="C83" s="175" t="s">
        <v>55</v>
      </c>
      <c r="D83" s="128">
        <v>3299</v>
      </c>
      <c r="E83" s="129" t="s">
        <v>460</v>
      </c>
      <c r="F83" s="96">
        <v>3000</v>
      </c>
      <c r="G83" s="96"/>
      <c r="H83" s="96">
        <v>3000</v>
      </c>
      <c r="I83" s="96"/>
      <c r="J83" s="98"/>
      <c r="K83" s="98"/>
      <c r="L83" s="96"/>
      <c r="M83" s="96"/>
      <c r="N83" s="412">
        <f t="shared" si="16"/>
        <v>100</v>
      </c>
    </row>
    <row r="84" spans="1:14" s="2" customFormat="1" ht="12.75">
      <c r="A84" s="173"/>
      <c r="B84" s="128"/>
      <c r="C84" s="173" t="s">
        <v>55</v>
      </c>
      <c r="D84" s="114">
        <v>36</v>
      </c>
      <c r="E84" s="115" t="s">
        <v>30</v>
      </c>
      <c r="F84" s="95">
        <f aca="true" t="shared" si="17" ref="F84:I85">SUM(F85)</f>
        <v>0</v>
      </c>
      <c r="G84" s="95">
        <f t="shared" si="17"/>
        <v>0</v>
      </c>
      <c r="H84" s="95">
        <f t="shared" si="17"/>
        <v>0</v>
      </c>
      <c r="I84" s="95">
        <f t="shared" si="17"/>
        <v>0</v>
      </c>
      <c r="J84" s="94"/>
      <c r="K84" s="94"/>
      <c r="L84" s="95">
        <f>SUM(L85)</f>
        <v>0</v>
      </c>
      <c r="M84" s="95"/>
      <c r="N84" s="412" t="e">
        <f t="shared" si="16"/>
        <v>#DIV/0!</v>
      </c>
    </row>
    <row r="85" spans="1:14" s="2" customFormat="1" ht="12.75">
      <c r="A85" s="173"/>
      <c r="B85" s="128"/>
      <c r="C85" s="173" t="s">
        <v>55</v>
      </c>
      <c r="D85" s="114">
        <v>363</v>
      </c>
      <c r="E85" s="115" t="s">
        <v>30</v>
      </c>
      <c r="F85" s="95">
        <f t="shared" si="17"/>
        <v>0</v>
      </c>
      <c r="G85" s="95">
        <f t="shared" si="17"/>
        <v>0</v>
      </c>
      <c r="H85" s="95">
        <f t="shared" si="17"/>
        <v>0</v>
      </c>
      <c r="I85" s="95">
        <f t="shared" si="17"/>
        <v>0</v>
      </c>
      <c r="J85" s="94"/>
      <c r="K85" s="94"/>
      <c r="L85" s="95">
        <f>SUM(L86)</f>
        <v>0</v>
      </c>
      <c r="M85" s="95"/>
      <c r="N85" s="412" t="e">
        <f t="shared" si="16"/>
        <v>#DIV/0!</v>
      </c>
    </row>
    <row r="86" spans="1:14" s="4" customFormat="1" ht="12.75" hidden="1">
      <c r="A86" s="175"/>
      <c r="B86" s="128"/>
      <c r="C86" s="175" t="s">
        <v>55</v>
      </c>
      <c r="D86" s="128">
        <v>3631</v>
      </c>
      <c r="E86" s="129" t="s">
        <v>400</v>
      </c>
      <c r="F86" s="96">
        <v>0</v>
      </c>
      <c r="G86" s="96">
        <v>0</v>
      </c>
      <c r="H86" s="96">
        <v>0</v>
      </c>
      <c r="I86" s="96">
        <v>0</v>
      </c>
      <c r="J86" s="98"/>
      <c r="K86" s="98"/>
      <c r="L86" s="96">
        <v>0</v>
      </c>
      <c r="M86" s="96"/>
      <c r="N86" s="412" t="e">
        <f t="shared" si="16"/>
        <v>#DIV/0!</v>
      </c>
    </row>
    <row r="87" spans="1:14" ht="12.75">
      <c r="A87" s="166" t="s">
        <v>124</v>
      </c>
      <c r="B87" s="335" t="s">
        <v>467</v>
      </c>
      <c r="C87" s="380" t="s">
        <v>55</v>
      </c>
      <c r="D87" s="182" t="s">
        <v>21</v>
      </c>
      <c r="E87" s="182"/>
      <c r="F87" s="168">
        <f>SUM(F88)</f>
        <v>10000</v>
      </c>
      <c r="G87" s="168">
        <f>SUM(G88)</f>
        <v>0</v>
      </c>
      <c r="H87" s="168">
        <f>SUM(H88)</f>
        <v>10000</v>
      </c>
      <c r="I87" s="168">
        <f>SUM(I88)</f>
        <v>0</v>
      </c>
      <c r="J87" s="168">
        <v>75000</v>
      </c>
      <c r="K87" s="168">
        <v>67500</v>
      </c>
      <c r="L87" s="168">
        <f>SUM(L88)</f>
        <v>0</v>
      </c>
      <c r="M87" s="168"/>
      <c r="N87" s="412">
        <f t="shared" si="16"/>
        <v>100</v>
      </c>
    </row>
    <row r="88" spans="1:14" ht="12.75">
      <c r="A88" s="169" t="s">
        <v>125</v>
      </c>
      <c r="B88" s="183"/>
      <c r="C88" s="379" t="s">
        <v>55</v>
      </c>
      <c r="D88" s="171" t="s">
        <v>740</v>
      </c>
      <c r="E88" s="171"/>
      <c r="F88" s="172">
        <f>SUM(F90)</f>
        <v>10000</v>
      </c>
      <c r="G88" s="172">
        <f>SUM(G90)</f>
        <v>0</v>
      </c>
      <c r="H88" s="172">
        <f>SUM(H90)</f>
        <v>10000</v>
      </c>
      <c r="I88" s="172">
        <f>SUM(I90)</f>
        <v>0</v>
      </c>
      <c r="J88" s="172">
        <v>75000</v>
      </c>
      <c r="K88" s="172">
        <v>67500</v>
      </c>
      <c r="L88" s="172">
        <f>SUM(L90)</f>
        <v>0</v>
      </c>
      <c r="M88" s="172"/>
      <c r="N88" s="412">
        <f t="shared" si="16"/>
        <v>100</v>
      </c>
    </row>
    <row r="89" spans="1:14" ht="12.75">
      <c r="A89" s="419"/>
      <c r="B89" s="428">
        <v>11</v>
      </c>
      <c r="C89" s="429"/>
      <c r="D89" s="421"/>
      <c r="E89" s="421" t="s">
        <v>567</v>
      </c>
      <c r="F89" s="422">
        <v>10000</v>
      </c>
      <c r="G89" s="422"/>
      <c r="H89" s="422">
        <v>10000</v>
      </c>
      <c r="I89" s="422"/>
      <c r="J89" s="422"/>
      <c r="K89" s="422"/>
      <c r="L89" s="422"/>
      <c r="M89" s="422"/>
      <c r="N89" s="412">
        <f t="shared" si="16"/>
        <v>100</v>
      </c>
    </row>
    <row r="90" spans="1:14" s="2" customFormat="1" ht="12.75">
      <c r="A90" s="173"/>
      <c r="B90" s="128"/>
      <c r="C90" s="173" t="s">
        <v>55</v>
      </c>
      <c r="D90" s="114">
        <v>3</v>
      </c>
      <c r="E90" s="115" t="s">
        <v>3</v>
      </c>
      <c r="F90" s="95">
        <f aca="true" t="shared" si="18" ref="F90:I92">SUM(F91)</f>
        <v>10000</v>
      </c>
      <c r="G90" s="95">
        <f t="shared" si="18"/>
        <v>0</v>
      </c>
      <c r="H90" s="95">
        <f t="shared" si="18"/>
        <v>10000</v>
      </c>
      <c r="I90" s="95">
        <f t="shared" si="18"/>
        <v>0</v>
      </c>
      <c r="J90" s="93">
        <v>75000</v>
      </c>
      <c r="K90" s="93">
        <v>67500</v>
      </c>
      <c r="L90" s="95">
        <f>SUM(L91)</f>
        <v>0</v>
      </c>
      <c r="M90" s="95"/>
      <c r="N90" s="412">
        <f t="shared" si="16"/>
        <v>100</v>
      </c>
    </row>
    <row r="91" spans="1:14" s="2" customFormat="1" ht="12.75">
      <c r="A91" s="173"/>
      <c r="B91" s="128"/>
      <c r="C91" s="173" t="s">
        <v>55</v>
      </c>
      <c r="D91" s="114">
        <v>38</v>
      </c>
      <c r="E91" s="115" t="s">
        <v>5</v>
      </c>
      <c r="F91" s="95">
        <f t="shared" si="18"/>
        <v>10000</v>
      </c>
      <c r="G91" s="95">
        <f t="shared" si="18"/>
        <v>0</v>
      </c>
      <c r="H91" s="95">
        <f t="shared" si="18"/>
        <v>10000</v>
      </c>
      <c r="I91" s="95">
        <f t="shared" si="18"/>
        <v>0</v>
      </c>
      <c r="J91" s="93">
        <v>75000</v>
      </c>
      <c r="K91" s="93">
        <v>67500</v>
      </c>
      <c r="L91" s="95">
        <f>SUM(L92)</f>
        <v>0</v>
      </c>
      <c r="M91" s="95"/>
      <c r="N91" s="412">
        <f t="shared" si="16"/>
        <v>100</v>
      </c>
    </row>
    <row r="92" spans="1:14" s="2" customFormat="1" ht="12.75">
      <c r="A92" s="173"/>
      <c r="B92" s="339"/>
      <c r="C92" s="173" t="s">
        <v>55</v>
      </c>
      <c r="D92" s="114">
        <v>381</v>
      </c>
      <c r="E92" s="115" t="s">
        <v>49</v>
      </c>
      <c r="F92" s="94">
        <f t="shared" si="18"/>
        <v>10000</v>
      </c>
      <c r="G92" s="94">
        <f t="shared" si="18"/>
        <v>0</v>
      </c>
      <c r="H92" s="94">
        <f t="shared" si="18"/>
        <v>10000</v>
      </c>
      <c r="I92" s="94">
        <f t="shared" si="18"/>
        <v>0</v>
      </c>
      <c r="J92" s="94" t="e">
        <f>SUM(#REF!)</f>
        <v>#REF!</v>
      </c>
      <c r="K92" s="94" t="e">
        <f>SUM(#REF!)</f>
        <v>#REF!</v>
      </c>
      <c r="L92" s="94">
        <f>SUM(L93)</f>
        <v>0</v>
      </c>
      <c r="M92" s="94"/>
      <c r="N92" s="412">
        <f t="shared" si="16"/>
        <v>100</v>
      </c>
    </row>
    <row r="93" spans="1:14" s="357" customFormat="1" ht="12.75" hidden="1">
      <c r="A93" s="354"/>
      <c r="B93" s="355"/>
      <c r="C93" s="175" t="s">
        <v>55</v>
      </c>
      <c r="D93" s="128">
        <v>3811</v>
      </c>
      <c r="E93" s="129" t="s">
        <v>320</v>
      </c>
      <c r="F93" s="96">
        <v>10000</v>
      </c>
      <c r="G93" s="96"/>
      <c r="H93" s="96">
        <v>10000</v>
      </c>
      <c r="I93" s="96"/>
      <c r="J93" s="331"/>
      <c r="K93" s="331"/>
      <c r="L93" s="356"/>
      <c r="M93" s="356"/>
      <c r="N93" s="412">
        <f t="shared" si="16"/>
        <v>100</v>
      </c>
    </row>
    <row r="94" spans="1:14" ht="12.75">
      <c r="A94" s="163" t="s">
        <v>172</v>
      </c>
      <c r="B94" s="184"/>
      <c r="C94" s="165"/>
      <c r="D94" s="127" t="s">
        <v>245</v>
      </c>
      <c r="E94" s="127"/>
      <c r="F94" s="91">
        <f aca="true" t="shared" si="19" ref="F94:L94">SUM(F95,F239,F266,F352,F555,F581,F612,F623,F687,F707)</f>
        <v>26299000</v>
      </c>
      <c r="G94" s="91">
        <f t="shared" si="19"/>
        <v>0</v>
      </c>
      <c r="H94" s="91">
        <f t="shared" si="19"/>
        <v>26299000</v>
      </c>
      <c r="I94" s="91">
        <f t="shared" si="19"/>
        <v>0</v>
      </c>
      <c r="J94" s="91" t="e">
        <f t="shared" si="19"/>
        <v>#REF!</v>
      </c>
      <c r="K94" s="91" t="e">
        <f t="shared" si="19"/>
        <v>#REF!</v>
      </c>
      <c r="L94" s="91">
        <f t="shared" si="19"/>
        <v>0</v>
      </c>
      <c r="M94" s="91"/>
      <c r="N94" s="412">
        <f t="shared" si="16"/>
        <v>100</v>
      </c>
    </row>
    <row r="95" spans="1:14" ht="12.75">
      <c r="A95" s="163" t="s">
        <v>173</v>
      </c>
      <c r="B95" s="184"/>
      <c r="C95" s="165"/>
      <c r="D95" s="127" t="s">
        <v>190</v>
      </c>
      <c r="E95" s="127"/>
      <c r="F95" s="91">
        <f>SUM(F97)</f>
        <v>1338500</v>
      </c>
      <c r="G95" s="91">
        <f aca="true" t="shared" si="20" ref="G95:L95">SUM(G97)</f>
        <v>5000</v>
      </c>
      <c r="H95" s="91">
        <f t="shared" si="20"/>
        <v>1343500</v>
      </c>
      <c r="I95" s="91">
        <f t="shared" si="20"/>
        <v>0</v>
      </c>
      <c r="J95" s="91" t="e">
        <f t="shared" si="20"/>
        <v>#REF!</v>
      </c>
      <c r="K95" s="91" t="e">
        <f t="shared" si="20"/>
        <v>#REF!</v>
      </c>
      <c r="L95" s="91">
        <f t="shared" si="20"/>
        <v>0</v>
      </c>
      <c r="M95" s="91"/>
      <c r="N95" s="412">
        <f t="shared" si="16"/>
        <v>100.37355248412403</v>
      </c>
    </row>
    <row r="96" spans="1:14" ht="12.75">
      <c r="A96" s="163" t="s">
        <v>58</v>
      </c>
      <c r="B96" s="184"/>
      <c r="C96" s="163" t="s">
        <v>58</v>
      </c>
      <c r="D96" s="127" t="s">
        <v>57</v>
      </c>
      <c r="E96" s="127"/>
      <c r="F96" s="91"/>
      <c r="G96" s="91"/>
      <c r="H96" s="91"/>
      <c r="I96" s="91"/>
      <c r="J96" s="91"/>
      <c r="K96" s="91"/>
      <c r="L96" s="91"/>
      <c r="M96" s="91"/>
      <c r="N96" s="412" t="e">
        <f t="shared" si="16"/>
        <v>#DIV/0!</v>
      </c>
    </row>
    <row r="97" spans="1:14" ht="24.75" customHeight="1">
      <c r="A97" s="166" t="s">
        <v>126</v>
      </c>
      <c r="B97" s="180"/>
      <c r="C97" s="181"/>
      <c r="D97" s="185" t="s">
        <v>241</v>
      </c>
      <c r="E97" s="185" t="s">
        <v>244</v>
      </c>
      <c r="F97" s="168">
        <f aca="true" t="shared" si="21" ref="F97:L97">SUM(F98,F178,F191,F216,F222,F233)</f>
        <v>1338500</v>
      </c>
      <c r="G97" s="394">
        <f t="shared" si="21"/>
        <v>5000</v>
      </c>
      <c r="H97" s="168">
        <f t="shared" si="21"/>
        <v>1343500</v>
      </c>
      <c r="I97" s="394">
        <f t="shared" si="21"/>
        <v>0</v>
      </c>
      <c r="J97" s="168" t="e">
        <f t="shared" si="21"/>
        <v>#REF!</v>
      </c>
      <c r="K97" s="168" t="e">
        <f t="shared" si="21"/>
        <v>#REF!</v>
      </c>
      <c r="L97" s="168">
        <f t="shared" si="21"/>
        <v>0</v>
      </c>
      <c r="M97" s="168"/>
      <c r="N97" s="412">
        <f t="shared" si="16"/>
        <v>100.37355248412403</v>
      </c>
    </row>
    <row r="98" spans="1:14" ht="12.75">
      <c r="A98" s="169" t="s">
        <v>127</v>
      </c>
      <c r="B98" s="336" t="s">
        <v>468</v>
      </c>
      <c r="C98" s="169" t="s">
        <v>56</v>
      </c>
      <c r="D98" s="171" t="s">
        <v>243</v>
      </c>
      <c r="E98" s="186"/>
      <c r="F98" s="172">
        <f>SUM(F101,)</f>
        <v>833500</v>
      </c>
      <c r="G98" s="172">
        <f aca="true" t="shared" si="22" ref="G98:L98">SUM(G101,)</f>
        <v>0</v>
      </c>
      <c r="H98" s="172">
        <f t="shared" si="22"/>
        <v>833500</v>
      </c>
      <c r="I98" s="172">
        <f t="shared" si="22"/>
        <v>0</v>
      </c>
      <c r="J98" s="172" t="e">
        <f t="shared" si="22"/>
        <v>#REF!</v>
      </c>
      <c r="K98" s="172" t="e">
        <f t="shared" si="22"/>
        <v>#REF!</v>
      </c>
      <c r="L98" s="172">
        <f t="shared" si="22"/>
        <v>0</v>
      </c>
      <c r="M98" s="172"/>
      <c r="N98" s="412">
        <f t="shared" si="16"/>
        <v>100</v>
      </c>
    </row>
    <row r="99" spans="1:14" s="404" customFormat="1" ht="12.75">
      <c r="A99" s="419"/>
      <c r="B99" s="428">
        <v>11</v>
      </c>
      <c r="C99" s="419"/>
      <c r="D99" s="421"/>
      <c r="E99" s="430" t="s">
        <v>567</v>
      </c>
      <c r="F99" s="422">
        <v>818500</v>
      </c>
      <c r="G99" s="422"/>
      <c r="H99" s="422">
        <v>818500</v>
      </c>
      <c r="I99" s="422"/>
      <c r="J99" s="422"/>
      <c r="K99" s="422"/>
      <c r="L99" s="422"/>
      <c r="M99" s="422"/>
      <c r="N99" s="412">
        <f t="shared" si="16"/>
        <v>100</v>
      </c>
    </row>
    <row r="100" spans="1:14" s="404" customFormat="1" ht="12.75">
      <c r="A100" s="419"/>
      <c r="B100" s="428">
        <v>528</v>
      </c>
      <c r="C100" s="419"/>
      <c r="D100" s="421"/>
      <c r="E100" s="430" t="s">
        <v>569</v>
      </c>
      <c r="F100" s="422">
        <v>20000</v>
      </c>
      <c r="G100" s="422"/>
      <c r="H100" s="422">
        <v>20000</v>
      </c>
      <c r="I100" s="422"/>
      <c r="J100" s="422"/>
      <c r="K100" s="422"/>
      <c r="L100" s="422"/>
      <c r="M100" s="422"/>
      <c r="N100" s="412">
        <f t="shared" si="16"/>
        <v>100</v>
      </c>
    </row>
    <row r="101" spans="1:14" s="2" customFormat="1" ht="12.75">
      <c r="A101" s="173"/>
      <c r="B101" s="128"/>
      <c r="C101" s="173" t="s">
        <v>56</v>
      </c>
      <c r="D101" s="114">
        <v>3</v>
      </c>
      <c r="E101" s="115" t="s">
        <v>3</v>
      </c>
      <c r="F101" s="95">
        <f>SUM(F102,F110,F167,F172,F175)</f>
        <v>833500</v>
      </c>
      <c r="G101" s="95">
        <f aca="true" t="shared" si="23" ref="G101:L101">SUM(G102,G110,G167,G172,G175)</f>
        <v>0</v>
      </c>
      <c r="H101" s="95">
        <f t="shared" si="23"/>
        <v>833500</v>
      </c>
      <c r="I101" s="95">
        <f t="shared" si="23"/>
        <v>0</v>
      </c>
      <c r="J101" s="95" t="e">
        <f t="shared" si="23"/>
        <v>#REF!</v>
      </c>
      <c r="K101" s="95" t="e">
        <f t="shared" si="23"/>
        <v>#REF!</v>
      </c>
      <c r="L101" s="95">
        <f t="shared" si="23"/>
        <v>0</v>
      </c>
      <c r="M101" s="95"/>
      <c r="N101" s="412">
        <f t="shared" si="16"/>
        <v>100</v>
      </c>
    </row>
    <row r="102" spans="1:14" s="2" customFormat="1" ht="12.75">
      <c r="A102" s="173"/>
      <c r="B102" s="339"/>
      <c r="C102" s="173" t="s">
        <v>56</v>
      </c>
      <c r="D102" s="114">
        <v>31</v>
      </c>
      <c r="E102" s="115" t="s">
        <v>6</v>
      </c>
      <c r="F102" s="95">
        <f>SUM(F103,F105,F107)</f>
        <v>233500</v>
      </c>
      <c r="G102" s="95">
        <f>SUM(G103,G105,G107)</f>
        <v>0</v>
      </c>
      <c r="H102" s="95">
        <f>SUM(H103,H105,H107)</f>
        <v>233500</v>
      </c>
      <c r="I102" s="95">
        <f>SUM(I103,I105,I107)</f>
        <v>0</v>
      </c>
      <c r="J102" s="93">
        <v>2574870</v>
      </c>
      <c r="K102" s="93">
        <v>2073196.8</v>
      </c>
      <c r="L102" s="95">
        <f>SUM(L103,L105,L107)</f>
        <v>0</v>
      </c>
      <c r="M102" s="95"/>
      <c r="N102" s="412">
        <f t="shared" si="16"/>
        <v>100</v>
      </c>
    </row>
    <row r="103" spans="1:14" s="2" customFormat="1" ht="12.75">
      <c r="A103" s="173"/>
      <c r="B103" s="339"/>
      <c r="C103" s="173" t="s">
        <v>56</v>
      </c>
      <c r="D103" s="114">
        <v>311</v>
      </c>
      <c r="E103" s="115" t="s">
        <v>53</v>
      </c>
      <c r="F103" s="95">
        <f>SUM(F104)</f>
        <v>180000</v>
      </c>
      <c r="G103" s="95">
        <f>SUM(G104)</f>
        <v>0</v>
      </c>
      <c r="H103" s="95">
        <f>SUM(H104)</f>
        <v>180000</v>
      </c>
      <c r="I103" s="95">
        <f>SUM(I104)</f>
        <v>0</v>
      </c>
      <c r="J103" s="94" t="e">
        <f>SUM(#REF!,)</f>
        <v>#REF!</v>
      </c>
      <c r="K103" s="94" t="e">
        <f>SUM(#REF!,)</f>
        <v>#REF!</v>
      </c>
      <c r="L103" s="95">
        <f>SUM(L104)</f>
        <v>0</v>
      </c>
      <c r="M103" s="95"/>
      <c r="N103" s="412">
        <f t="shared" si="16"/>
        <v>100</v>
      </c>
    </row>
    <row r="104" spans="1:14" s="4" customFormat="1" ht="12.75" hidden="1">
      <c r="A104" s="175"/>
      <c r="B104" s="128"/>
      <c r="C104" s="175" t="s">
        <v>56</v>
      </c>
      <c r="D104" s="128">
        <v>3111</v>
      </c>
      <c r="E104" s="129" t="s">
        <v>309</v>
      </c>
      <c r="F104" s="96">
        <v>180000</v>
      </c>
      <c r="G104" s="96"/>
      <c r="H104" s="96">
        <v>180000</v>
      </c>
      <c r="I104" s="96"/>
      <c r="J104" s="98"/>
      <c r="K104" s="98"/>
      <c r="L104" s="96"/>
      <c r="M104" s="96"/>
      <c r="N104" s="412">
        <f t="shared" si="16"/>
        <v>100</v>
      </c>
    </row>
    <row r="105" spans="1:14" s="3" customFormat="1" ht="12.75">
      <c r="A105" s="173"/>
      <c r="B105" s="339"/>
      <c r="C105" s="173" t="s">
        <v>56</v>
      </c>
      <c r="D105" s="114">
        <v>312</v>
      </c>
      <c r="E105" s="115" t="s">
        <v>7</v>
      </c>
      <c r="F105" s="95">
        <f>SUM(F106)</f>
        <v>22000</v>
      </c>
      <c r="G105" s="95">
        <f>SUM(G106)</f>
        <v>0</v>
      </c>
      <c r="H105" s="95">
        <f>SUM(H106)</f>
        <v>22000</v>
      </c>
      <c r="I105" s="95">
        <f>SUM(I106)</f>
        <v>0</v>
      </c>
      <c r="J105" s="94" t="e">
        <f>SUM(#REF!)</f>
        <v>#REF!</v>
      </c>
      <c r="K105" s="94" t="e">
        <f>SUM(#REF!)</f>
        <v>#REF!</v>
      </c>
      <c r="L105" s="95">
        <f>SUM(L106)</f>
        <v>0</v>
      </c>
      <c r="M105" s="95"/>
      <c r="N105" s="412">
        <f t="shared" si="16"/>
        <v>100</v>
      </c>
    </row>
    <row r="106" spans="1:14" s="4" customFormat="1" ht="12.75" hidden="1">
      <c r="A106" s="175"/>
      <c r="B106" s="128"/>
      <c r="C106" s="175" t="s">
        <v>56</v>
      </c>
      <c r="D106" s="128">
        <v>3121</v>
      </c>
      <c r="E106" s="129" t="s">
        <v>7</v>
      </c>
      <c r="F106" s="96">
        <v>22000</v>
      </c>
      <c r="G106" s="96"/>
      <c r="H106" s="96">
        <v>22000</v>
      </c>
      <c r="I106" s="96"/>
      <c r="J106" s="98"/>
      <c r="K106" s="98"/>
      <c r="L106" s="96"/>
      <c r="M106" s="96"/>
      <c r="N106" s="412">
        <f t="shared" si="16"/>
        <v>100</v>
      </c>
    </row>
    <row r="107" spans="1:14" s="3" customFormat="1" ht="12.75">
      <c r="A107" s="173"/>
      <c r="B107" s="339"/>
      <c r="C107" s="173" t="s">
        <v>56</v>
      </c>
      <c r="D107" s="114">
        <v>313</v>
      </c>
      <c r="E107" s="115" t="s">
        <v>44</v>
      </c>
      <c r="F107" s="95">
        <f>SUM(F108:F109)</f>
        <v>31500</v>
      </c>
      <c r="G107" s="95">
        <f>SUM(G108:G109)</f>
        <v>0</v>
      </c>
      <c r="H107" s="95">
        <f>SUM(H108:H109)</f>
        <v>31500</v>
      </c>
      <c r="I107" s="95">
        <f>SUM(I108:I109)</f>
        <v>0</v>
      </c>
      <c r="J107" s="94" t="e">
        <f>SUM(#REF!,#REF!)</f>
        <v>#REF!</v>
      </c>
      <c r="K107" s="94" t="e">
        <f>SUM(#REF!,#REF!)</f>
        <v>#REF!</v>
      </c>
      <c r="L107" s="95">
        <f>SUM(L108:L109)</f>
        <v>0</v>
      </c>
      <c r="M107" s="95"/>
      <c r="N107" s="412">
        <f t="shared" si="16"/>
        <v>100</v>
      </c>
    </row>
    <row r="108" spans="1:14" s="4" customFormat="1" ht="12.75" hidden="1">
      <c r="A108" s="175"/>
      <c r="B108" s="128"/>
      <c r="C108" s="175" t="s">
        <v>56</v>
      </c>
      <c r="D108" s="128">
        <v>3132</v>
      </c>
      <c r="E108" s="129" t="s">
        <v>322</v>
      </c>
      <c r="F108" s="96">
        <v>28000</v>
      </c>
      <c r="G108" s="96"/>
      <c r="H108" s="96">
        <v>28000</v>
      </c>
      <c r="I108" s="96"/>
      <c r="J108" s="98"/>
      <c r="K108" s="98"/>
      <c r="L108" s="96"/>
      <c r="M108" s="96"/>
      <c r="N108" s="412">
        <f t="shared" si="16"/>
        <v>100</v>
      </c>
    </row>
    <row r="109" spans="1:14" s="4" customFormat="1" ht="12.75" hidden="1">
      <c r="A109" s="175"/>
      <c r="B109" s="128"/>
      <c r="C109" s="175" t="s">
        <v>56</v>
      </c>
      <c r="D109" s="128">
        <v>3133</v>
      </c>
      <c r="E109" s="129" t="s">
        <v>321</v>
      </c>
      <c r="F109" s="96">
        <v>3500</v>
      </c>
      <c r="G109" s="96"/>
      <c r="H109" s="96">
        <v>3500</v>
      </c>
      <c r="I109" s="96"/>
      <c r="J109" s="98"/>
      <c r="K109" s="98"/>
      <c r="L109" s="96"/>
      <c r="M109" s="96"/>
      <c r="N109" s="412">
        <f t="shared" si="16"/>
        <v>100</v>
      </c>
    </row>
    <row r="110" spans="1:14" s="2" customFormat="1" ht="12.75">
      <c r="A110" s="173"/>
      <c r="B110" s="339"/>
      <c r="C110" s="173" t="s">
        <v>56</v>
      </c>
      <c r="D110" s="114">
        <v>32</v>
      </c>
      <c r="E110" s="115" t="s">
        <v>4</v>
      </c>
      <c r="F110" s="95">
        <f>SUM(F111,F116,F125,F155,F157)</f>
        <v>587000</v>
      </c>
      <c r="G110" s="95">
        <f aca="true" t="shared" si="24" ref="G110:L110">SUM(G111,G116,G125,G155,G157)</f>
        <v>0</v>
      </c>
      <c r="H110" s="95">
        <f t="shared" si="24"/>
        <v>587000</v>
      </c>
      <c r="I110" s="95">
        <f t="shared" si="24"/>
        <v>0</v>
      </c>
      <c r="J110" s="92" t="e">
        <f t="shared" si="24"/>
        <v>#REF!</v>
      </c>
      <c r="K110" s="92" t="e">
        <f t="shared" si="24"/>
        <v>#REF!</v>
      </c>
      <c r="L110" s="95">
        <f t="shared" si="24"/>
        <v>0</v>
      </c>
      <c r="M110" s="95"/>
      <c r="N110" s="412">
        <f t="shared" si="16"/>
        <v>100</v>
      </c>
    </row>
    <row r="111" spans="1:14" s="2" customFormat="1" ht="12.75">
      <c r="A111" s="173"/>
      <c r="B111" s="339"/>
      <c r="C111" s="173" t="s">
        <v>56</v>
      </c>
      <c r="D111" s="114">
        <v>321</v>
      </c>
      <c r="E111" s="115" t="s">
        <v>45</v>
      </c>
      <c r="F111" s="95">
        <f>SUM(F112:F115)</f>
        <v>24000</v>
      </c>
      <c r="G111" s="95">
        <f>SUM(G112:G115)</f>
        <v>0</v>
      </c>
      <c r="H111" s="95">
        <f>SUM(H112:H115)</f>
        <v>24000</v>
      </c>
      <c r="I111" s="95">
        <f>SUM(I112:I115)</f>
        <v>0</v>
      </c>
      <c r="J111" s="94" t="e">
        <f>SUM(#REF!)</f>
        <v>#REF!</v>
      </c>
      <c r="K111" s="94" t="e">
        <f>SUM(#REF!)</f>
        <v>#REF!</v>
      </c>
      <c r="L111" s="95">
        <f>SUM(L112:L115)</f>
        <v>0</v>
      </c>
      <c r="M111" s="95"/>
      <c r="N111" s="412">
        <f t="shared" si="16"/>
        <v>100</v>
      </c>
    </row>
    <row r="112" spans="1:14" s="4" customFormat="1" ht="12.75" hidden="1">
      <c r="A112" s="175"/>
      <c r="B112" s="128"/>
      <c r="C112" s="175" t="s">
        <v>56</v>
      </c>
      <c r="D112" s="128">
        <v>3211</v>
      </c>
      <c r="E112" s="129" t="s">
        <v>312</v>
      </c>
      <c r="F112" s="96">
        <v>2000</v>
      </c>
      <c r="G112" s="96"/>
      <c r="H112" s="96">
        <v>2000</v>
      </c>
      <c r="I112" s="96"/>
      <c r="J112" s="98"/>
      <c r="K112" s="98"/>
      <c r="L112" s="96"/>
      <c r="M112" s="96"/>
      <c r="N112" s="412">
        <f t="shared" si="16"/>
        <v>100</v>
      </c>
    </row>
    <row r="113" spans="1:14" s="4" customFormat="1" ht="12.75" hidden="1">
      <c r="A113" s="175"/>
      <c r="B113" s="128"/>
      <c r="C113" s="175" t="s">
        <v>56</v>
      </c>
      <c r="D113" s="128">
        <v>3212</v>
      </c>
      <c r="E113" s="129" t="s">
        <v>323</v>
      </c>
      <c r="F113" s="96">
        <v>16000</v>
      </c>
      <c r="G113" s="96"/>
      <c r="H113" s="96">
        <v>16000</v>
      </c>
      <c r="I113" s="96"/>
      <c r="J113" s="98"/>
      <c r="K113" s="98"/>
      <c r="L113" s="96"/>
      <c r="M113" s="96"/>
      <c r="N113" s="412">
        <f t="shared" si="16"/>
        <v>100</v>
      </c>
    </row>
    <row r="114" spans="1:14" s="4" customFormat="1" ht="12.75" hidden="1">
      <c r="A114" s="175"/>
      <c r="B114" s="128"/>
      <c r="C114" s="175" t="s">
        <v>56</v>
      </c>
      <c r="D114" s="128">
        <v>3213</v>
      </c>
      <c r="E114" s="129" t="s">
        <v>324</v>
      </c>
      <c r="F114" s="96">
        <v>5000</v>
      </c>
      <c r="G114" s="96"/>
      <c r="H114" s="96">
        <v>5000</v>
      </c>
      <c r="I114" s="96"/>
      <c r="J114" s="98"/>
      <c r="K114" s="98"/>
      <c r="L114" s="96"/>
      <c r="M114" s="96"/>
      <c r="N114" s="412">
        <f t="shared" si="16"/>
        <v>100</v>
      </c>
    </row>
    <row r="115" spans="1:14" s="4" customFormat="1" ht="12.75" hidden="1">
      <c r="A115" s="175"/>
      <c r="B115" s="128"/>
      <c r="C115" s="175" t="s">
        <v>56</v>
      </c>
      <c r="D115" s="128">
        <v>3214</v>
      </c>
      <c r="E115" s="129" t="s">
        <v>314</v>
      </c>
      <c r="F115" s="96">
        <v>1000</v>
      </c>
      <c r="G115" s="96"/>
      <c r="H115" s="96">
        <v>1000</v>
      </c>
      <c r="I115" s="96"/>
      <c r="J115" s="98"/>
      <c r="K115" s="98"/>
      <c r="L115" s="96"/>
      <c r="M115" s="96"/>
      <c r="N115" s="412">
        <f t="shared" si="16"/>
        <v>100</v>
      </c>
    </row>
    <row r="116" spans="1:14" s="3" customFormat="1" ht="12.75">
      <c r="A116" s="173"/>
      <c r="B116" s="339"/>
      <c r="C116" s="173" t="s">
        <v>56</v>
      </c>
      <c r="D116" s="114">
        <v>322</v>
      </c>
      <c r="E116" s="115" t="s">
        <v>46</v>
      </c>
      <c r="F116" s="95">
        <f>SUM(F117,F121,F122,F123,F124)</f>
        <v>59000</v>
      </c>
      <c r="G116" s="95">
        <f aca="true" t="shared" si="25" ref="G116:M116">SUM(G117,G121,G122,G123,G124)</f>
        <v>0</v>
      </c>
      <c r="H116" s="95">
        <f t="shared" si="25"/>
        <v>59000</v>
      </c>
      <c r="I116" s="95">
        <f t="shared" si="25"/>
        <v>0</v>
      </c>
      <c r="J116" s="95">
        <f t="shared" si="25"/>
        <v>0</v>
      </c>
      <c r="K116" s="95">
        <f t="shared" si="25"/>
        <v>0</v>
      </c>
      <c r="L116" s="95">
        <f t="shared" si="25"/>
        <v>0</v>
      </c>
      <c r="M116" s="95">
        <f t="shared" si="25"/>
        <v>0</v>
      </c>
      <c r="N116" s="412">
        <f t="shared" si="16"/>
        <v>100</v>
      </c>
    </row>
    <row r="117" spans="1:14" s="4" customFormat="1" ht="12.75" hidden="1">
      <c r="A117" s="175"/>
      <c r="B117" s="128"/>
      <c r="C117" s="175" t="s">
        <v>56</v>
      </c>
      <c r="D117" s="128">
        <v>3221</v>
      </c>
      <c r="E117" s="129" t="s">
        <v>325</v>
      </c>
      <c r="F117" s="96">
        <v>30000</v>
      </c>
      <c r="G117" s="96"/>
      <c r="H117" s="96">
        <v>30000</v>
      </c>
      <c r="I117" s="96"/>
      <c r="J117" s="98"/>
      <c r="K117" s="98"/>
      <c r="L117" s="96"/>
      <c r="M117" s="96"/>
      <c r="N117" s="412">
        <f t="shared" si="16"/>
        <v>100</v>
      </c>
    </row>
    <row r="118" spans="1:14" s="4" customFormat="1" ht="12.75" hidden="1">
      <c r="A118" s="175"/>
      <c r="B118" s="128"/>
      <c r="C118" s="452" t="s">
        <v>56</v>
      </c>
      <c r="D118" s="448">
        <v>32211</v>
      </c>
      <c r="E118" s="449" t="s">
        <v>616</v>
      </c>
      <c r="F118" s="450">
        <v>18000</v>
      </c>
      <c r="G118" s="450">
        <v>0</v>
      </c>
      <c r="H118" s="450">
        <v>18000</v>
      </c>
      <c r="I118" s="450"/>
      <c r="J118" s="451"/>
      <c r="K118" s="451"/>
      <c r="L118" s="450"/>
      <c r="M118" s="450"/>
      <c r="N118" s="412">
        <f t="shared" si="16"/>
        <v>100</v>
      </c>
    </row>
    <row r="119" spans="1:14" s="4" customFormat="1" ht="12.75" hidden="1">
      <c r="A119" s="175"/>
      <c r="B119" s="128"/>
      <c r="C119" s="452" t="s">
        <v>56</v>
      </c>
      <c r="D119" s="448">
        <v>32212</v>
      </c>
      <c r="E119" s="449" t="s">
        <v>617</v>
      </c>
      <c r="F119" s="450">
        <v>2000</v>
      </c>
      <c r="G119" s="450">
        <v>0</v>
      </c>
      <c r="H119" s="450">
        <v>2000</v>
      </c>
      <c r="I119" s="450"/>
      <c r="J119" s="451"/>
      <c r="K119" s="451"/>
      <c r="L119" s="450"/>
      <c r="M119" s="450"/>
      <c r="N119" s="412">
        <f t="shared" si="16"/>
        <v>100</v>
      </c>
    </row>
    <row r="120" spans="1:14" s="4" customFormat="1" ht="12.75" hidden="1">
      <c r="A120" s="175"/>
      <c r="B120" s="128"/>
      <c r="C120" s="452" t="s">
        <v>56</v>
      </c>
      <c r="D120" s="448">
        <v>32214</v>
      </c>
      <c r="E120" s="449" t="s">
        <v>618</v>
      </c>
      <c r="F120" s="450">
        <v>10000</v>
      </c>
      <c r="G120" s="450">
        <v>0</v>
      </c>
      <c r="H120" s="450">
        <v>10000</v>
      </c>
      <c r="I120" s="450"/>
      <c r="J120" s="451"/>
      <c r="K120" s="451"/>
      <c r="L120" s="450"/>
      <c r="M120" s="450"/>
      <c r="N120" s="412">
        <f t="shared" si="16"/>
        <v>100</v>
      </c>
    </row>
    <row r="121" spans="1:14" s="4" customFormat="1" ht="12.75" hidden="1">
      <c r="A121" s="175"/>
      <c r="B121" s="128"/>
      <c r="C121" s="175" t="s">
        <v>56</v>
      </c>
      <c r="D121" s="128">
        <v>3223</v>
      </c>
      <c r="E121" s="129" t="s">
        <v>462</v>
      </c>
      <c r="F121" s="96">
        <v>19000</v>
      </c>
      <c r="G121" s="96"/>
      <c r="H121" s="96">
        <v>19000</v>
      </c>
      <c r="I121" s="96"/>
      <c r="J121" s="98"/>
      <c r="K121" s="98"/>
      <c r="L121" s="96"/>
      <c r="M121" s="96"/>
      <c r="N121" s="412">
        <f t="shared" si="16"/>
        <v>100</v>
      </c>
    </row>
    <row r="122" spans="1:14" s="4" customFormat="1" ht="12.75" hidden="1">
      <c r="A122" s="175"/>
      <c r="B122" s="128"/>
      <c r="C122" s="175" t="s">
        <v>56</v>
      </c>
      <c r="D122" s="128">
        <v>3224</v>
      </c>
      <c r="E122" s="129" t="s">
        <v>316</v>
      </c>
      <c r="F122" s="96">
        <v>4000</v>
      </c>
      <c r="G122" s="96"/>
      <c r="H122" s="96">
        <v>4000</v>
      </c>
      <c r="I122" s="96"/>
      <c r="J122" s="98"/>
      <c r="K122" s="98"/>
      <c r="L122" s="96"/>
      <c r="M122" s="96"/>
      <c r="N122" s="412">
        <f t="shared" si="16"/>
        <v>100</v>
      </c>
    </row>
    <row r="123" spans="1:14" s="3" customFormat="1" ht="12.75" hidden="1">
      <c r="A123" s="173"/>
      <c r="B123" s="128"/>
      <c r="C123" s="175" t="s">
        <v>56</v>
      </c>
      <c r="D123" s="128">
        <v>3225</v>
      </c>
      <c r="E123" s="129" t="s">
        <v>326</v>
      </c>
      <c r="F123" s="96">
        <v>5000</v>
      </c>
      <c r="G123" s="96"/>
      <c r="H123" s="96">
        <v>5000</v>
      </c>
      <c r="I123" s="96"/>
      <c r="J123" s="98"/>
      <c r="K123" s="98"/>
      <c r="L123" s="96"/>
      <c r="M123" s="96"/>
      <c r="N123" s="412">
        <f t="shared" si="16"/>
        <v>100</v>
      </c>
    </row>
    <row r="124" spans="1:14" s="4" customFormat="1" ht="12.75" hidden="1">
      <c r="A124" s="175"/>
      <c r="B124" s="128"/>
      <c r="C124" s="175" t="s">
        <v>56</v>
      </c>
      <c r="D124" s="128">
        <v>3227</v>
      </c>
      <c r="E124" s="129" t="s">
        <v>327</v>
      </c>
      <c r="F124" s="96">
        <v>1000</v>
      </c>
      <c r="G124" s="96"/>
      <c r="H124" s="96">
        <v>1000</v>
      </c>
      <c r="I124" s="96"/>
      <c r="J124" s="98"/>
      <c r="K124" s="98"/>
      <c r="L124" s="96"/>
      <c r="M124" s="96"/>
      <c r="N124" s="412">
        <f t="shared" si="16"/>
        <v>100</v>
      </c>
    </row>
    <row r="125" spans="1:14" s="3" customFormat="1" ht="12.75">
      <c r="A125" s="173"/>
      <c r="B125" s="339"/>
      <c r="C125" s="173" t="s">
        <v>56</v>
      </c>
      <c r="D125" s="114">
        <v>323</v>
      </c>
      <c r="E125" s="115" t="s">
        <v>42</v>
      </c>
      <c r="F125" s="95">
        <f>SUM(F126,F130,F132,F133,F134,F135,F137,F149,F152)</f>
        <v>455000</v>
      </c>
      <c r="G125" s="95">
        <f aca="true" t="shared" si="26" ref="G125:M125">SUM(G126,G130,G132,G133,G134,G135,G137,G149,G152)</f>
        <v>0</v>
      </c>
      <c r="H125" s="95">
        <f t="shared" si="26"/>
        <v>455000</v>
      </c>
      <c r="I125" s="95">
        <f t="shared" si="26"/>
        <v>0</v>
      </c>
      <c r="J125" s="95">
        <f t="shared" si="26"/>
        <v>0</v>
      </c>
      <c r="K125" s="95">
        <f t="shared" si="26"/>
        <v>0</v>
      </c>
      <c r="L125" s="95">
        <f t="shared" si="26"/>
        <v>0</v>
      </c>
      <c r="M125" s="95">
        <f t="shared" si="26"/>
        <v>0</v>
      </c>
      <c r="N125" s="412">
        <f t="shared" si="16"/>
        <v>100</v>
      </c>
    </row>
    <row r="126" spans="1:14" s="4" customFormat="1" ht="12.75" hidden="1">
      <c r="A126" s="175"/>
      <c r="B126" s="128"/>
      <c r="C126" s="175" t="s">
        <v>56</v>
      </c>
      <c r="D126" s="128">
        <v>3231</v>
      </c>
      <c r="E126" s="129" t="s">
        <v>317</v>
      </c>
      <c r="F126" s="98">
        <v>22000</v>
      </c>
      <c r="G126" s="98"/>
      <c r="H126" s="98">
        <v>22000</v>
      </c>
      <c r="I126" s="98"/>
      <c r="J126" s="98"/>
      <c r="K126" s="98"/>
      <c r="L126" s="98"/>
      <c r="M126" s="98"/>
      <c r="N126" s="412">
        <f t="shared" si="16"/>
        <v>100</v>
      </c>
    </row>
    <row r="127" spans="1:14" s="4" customFormat="1" ht="12.75" hidden="1">
      <c r="A127" s="175"/>
      <c r="B127" s="128"/>
      <c r="C127" s="452" t="s">
        <v>56</v>
      </c>
      <c r="D127" s="448">
        <v>32311</v>
      </c>
      <c r="E127" s="449" t="s">
        <v>633</v>
      </c>
      <c r="F127" s="451">
        <v>8000</v>
      </c>
      <c r="G127" s="451"/>
      <c r="H127" s="451">
        <v>8000</v>
      </c>
      <c r="I127" s="451"/>
      <c r="J127" s="451"/>
      <c r="K127" s="451"/>
      <c r="L127" s="451"/>
      <c r="M127" s="451"/>
      <c r="N127" s="412">
        <f t="shared" si="16"/>
        <v>100</v>
      </c>
    </row>
    <row r="128" spans="1:14" s="4" customFormat="1" ht="12.75" hidden="1">
      <c r="A128" s="175"/>
      <c r="B128" s="128"/>
      <c r="C128" s="452" t="s">
        <v>56</v>
      </c>
      <c r="D128" s="448">
        <v>32313</v>
      </c>
      <c r="E128" s="449" t="s">
        <v>634</v>
      </c>
      <c r="F128" s="451">
        <v>13000</v>
      </c>
      <c r="G128" s="451"/>
      <c r="H128" s="451">
        <v>13000</v>
      </c>
      <c r="I128" s="451"/>
      <c r="J128" s="451"/>
      <c r="K128" s="451"/>
      <c r="L128" s="451"/>
      <c r="M128" s="451"/>
      <c r="N128" s="412">
        <f t="shared" si="16"/>
        <v>100</v>
      </c>
    </row>
    <row r="129" spans="1:14" s="4" customFormat="1" ht="12.75" hidden="1">
      <c r="A129" s="175"/>
      <c r="B129" s="128"/>
      <c r="C129" s="452" t="s">
        <v>56</v>
      </c>
      <c r="D129" s="448">
        <v>32319</v>
      </c>
      <c r="E129" s="449" t="s">
        <v>635</v>
      </c>
      <c r="F129" s="451">
        <v>1000</v>
      </c>
      <c r="G129" s="451"/>
      <c r="H129" s="451">
        <v>1000</v>
      </c>
      <c r="I129" s="451"/>
      <c r="J129" s="451"/>
      <c r="K129" s="451"/>
      <c r="L129" s="451"/>
      <c r="M129" s="451"/>
      <c r="N129" s="412">
        <f t="shared" si="16"/>
        <v>100</v>
      </c>
    </row>
    <row r="130" spans="1:14" s="357" customFormat="1" ht="12.75" hidden="1">
      <c r="A130" s="175"/>
      <c r="B130" s="128"/>
      <c r="C130" s="175" t="s">
        <v>56</v>
      </c>
      <c r="D130" s="128">
        <v>3232</v>
      </c>
      <c r="E130" s="129" t="s">
        <v>318</v>
      </c>
      <c r="F130" s="98">
        <v>20000</v>
      </c>
      <c r="G130" s="98"/>
      <c r="H130" s="98">
        <v>20000</v>
      </c>
      <c r="I130" s="98"/>
      <c r="J130" s="98"/>
      <c r="K130" s="98"/>
      <c r="L130" s="98"/>
      <c r="M130" s="98"/>
      <c r="N130" s="412">
        <f t="shared" si="16"/>
        <v>100</v>
      </c>
    </row>
    <row r="131" spans="1:14" s="357" customFormat="1" ht="12.75" hidden="1">
      <c r="A131" s="175"/>
      <c r="B131" s="128"/>
      <c r="C131" s="452" t="s">
        <v>56</v>
      </c>
      <c r="D131" s="448">
        <v>32322</v>
      </c>
      <c r="E131" s="449" t="s">
        <v>636</v>
      </c>
      <c r="F131" s="451">
        <v>20000</v>
      </c>
      <c r="G131" s="451"/>
      <c r="H131" s="451">
        <v>20000</v>
      </c>
      <c r="I131" s="451"/>
      <c r="J131" s="451"/>
      <c r="K131" s="451"/>
      <c r="L131" s="451"/>
      <c r="M131" s="451"/>
      <c r="N131" s="412">
        <f t="shared" si="16"/>
        <v>100</v>
      </c>
    </row>
    <row r="132" spans="1:14" s="4" customFormat="1" ht="12.75" hidden="1">
      <c r="A132" s="175"/>
      <c r="B132" s="128"/>
      <c r="C132" s="175" t="s">
        <v>56</v>
      </c>
      <c r="D132" s="128">
        <v>3233</v>
      </c>
      <c r="E132" s="129" t="s">
        <v>306</v>
      </c>
      <c r="F132" s="98">
        <v>0</v>
      </c>
      <c r="G132" s="98"/>
      <c r="H132" s="98">
        <v>0</v>
      </c>
      <c r="I132" s="98"/>
      <c r="J132" s="98"/>
      <c r="K132" s="98"/>
      <c r="L132" s="98"/>
      <c r="M132" s="98"/>
      <c r="N132" s="412" t="e">
        <f t="shared" si="16"/>
        <v>#DIV/0!</v>
      </c>
    </row>
    <row r="133" spans="1:14" s="4" customFormat="1" ht="12.75" hidden="1">
      <c r="A133" s="175"/>
      <c r="B133" s="128"/>
      <c r="C133" s="175" t="s">
        <v>56</v>
      </c>
      <c r="D133" s="128">
        <v>3234</v>
      </c>
      <c r="E133" s="129" t="s">
        <v>328</v>
      </c>
      <c r="F133" s="98">
        <v>0</v>
      </c>
      <c r="G133" s="98"/>
      <c r="H133" s="98">
        <v>0</v>
      </c>
      <c r="I133" s="98"/>
      <c r="J133" s="98"/>
      <c r="K133" s="98"/>
      <c r="L133" s="98"/>
      <c r="M133" s="98"/>
      <c r="N133" s="412" t="e">
        <f t="shared" si="16"/>
        <v>#DIV/0!</v>
      </c>
    </row>
    <row r="134" spans="1:14" s="4" customFormat="1" ht="12.75" hidden="1">
      <c r="A134" s="175"/>
      <c r="B134" s="128"/>
      <c r="C134" s="175" t="s">
        <v>56</v>
      </c>
      <c r="D134" s="128">
        <v>3235</v>
      </c>
      <c r="E134" s="129" t="s">
        <v>329</v>
      </c>
      <c r="F134" s="98">
        <v>2000</v>
      </c>
      <c r="G134" s="98"/>
      <c r="H134" s="98">
        <v>2000</v>
      </c>
      <c r="I134" s="98"/>
      <c r="J134" s="98"/>
      <c r="K134" s="98"/>
      <c r="L134" s="98"/>
      <c r="M134" s="98"/>
      <c r="N134" s="412">
        <f t="shared" si="16"/>
        <v>100</v>
      </c>
    </row>
    <row r="135" spans="1:15" s="4" customFormat="1" ht="12.75" hidden="1">
      <c r="A135" s="175"/>
      <c r="B135" s="128"/>
      <c r="C135" s="175" t="s">
        <v>56</v>
      </c>
      <c r="D135" s="128">
        <v>3236</v>
      </c>
      <c r="E135" s="129" t="s">
        <v>416</v>
      </c>
      <c r="F135" s="98">
        <v>15000</v>
      </c>
      <c r="G135" s="331"/>
      <c r="H135" s="98">
        <v>15000</v>
      </c>
      <c r="I135" s="98"/>
      <c r="J135" s="98"/>
      <c r="K135" s="98"/>
      <c r="L135" s="98"/>
      <c r="M135" s="98"/>
      <c r="N135" s="412">
        <f t="shared" si="16"/>
        <v>100</v>
      </c>
      <c r="O135" s="357"/>
    </row>
    <row r="136" spans="1:14" s="4" customFormat="1" ht="12.75" hidden="1">
      <c r="A136" s="175"/>
      <c r="B136" s="128"/>
      <c r="C136" s="452" t="s">
        <v>56</v>
      </c>
      <c r="D136" s="448">
        <v>32361</v>
      </c>
      <c r="E136" s="449" t="s">
        <v>619</v>
      </c>
      <c r="F136" s="451">
        <v>20000</v>
      </c>
      <c r="G136" s="451"/>
      <c r="H136" s="451">
        <v>20000</v>
      </c>
      <c r="I136" s="451"/>
      <c r="J136" s="451"/>
      <c r="K136" s="451"/>
      <c r="L136" s="451"/>
      <c r="M136" s="451"/>
      <c r="N136" s="412">
        <f t="shared" si="16"/>
        <v>100</v>
      </c>
    </row>
    <row r="137" spans="1:14" s="4" customFormat="1" ht="12.75" hidden="1">
      <c r="A137" s="175"/>
      <c r="B137" s="128"/>
      <c r="C137" s="175" t="s">
        <v>56</v>
      </c>
      <c r="D137" s="128">
        <v>3237</v>
      </c>
      <c r="E137" s="129" t="s">
        <v>330</v>
      </c>
      <c r="F137" s="98">
        <v>340000</v>
      </c>
      <c r="G137" s="98"/>
      <c r="H137" s="98">
        <v>340000</v>
      </c>
      <c r="I137" s="98"/>
      <c r="J137" s="98"/>
      <c r="K137" s="98"/>
      <c r="L137" s="98"/>
      <c r="M137" s="98"/>
      <c r="N137" s="412">
        <f t="shared" si="16"/>
        <v>100</v>
      </c>
    </row>
    <row r="138" spans="1:14" s="4" customFormat="1" ht="12.75" hidden="1">
      <c r="A138" s="175"/>
      <c r="B138" s="128"/>
      <c r="C138" s="452" t="s">
        <v>56</v>
      </c>
      <c r="D138" s="448">
        <v>32371</v>
      </c>
      <c r="E138" s="449" t="s">
        <v>637</v>
      </c>
      <c r="F138" s="451">
        <v>3000</v>
      </c>
      <c r="G138" s="451"/>
      <c r="H138" s="451">
        <v>3000</v>
      </c>
      <c r="I138" s="451"/>
      <c r="J138" s="451"/>
      <c r="K138" s="451"/>
      <c r="L138" s="451"/>
      <c r="M138" s="451"/>
      <c r="N138" s="412">
        <f t="shared" si="16"/>
        <v>100</v>
      </c>
    </row>
    <row r="139" spans="1:14" s="4" customFormat="1" ht="12.75" hidden="1">
      <c r="A139" s="175"/>
      <c r="B139" s="128"/>
      <c r="C139" s="452" t="s">
        <v>56</v>
      </c>
      <c r="D139" s="448">
        <v>32372</v>
      </c>
      <c r="E139" s="449" t="s">
        <v>638</v>
      </c>
      <c r="F139" s="451">
        <v>3000</v>
      </c>
      <c r="G139" s="451"/>
      <c r="H139" s="451">
        <v>3000</v>
      </c>
      <c r="I139" s="451"/>
      <c r="J139" s="451"/>
      <c r="K139" s="451"/>
      <c r="L139" s="451"/>
      <c r="M139" s="451"/>
      <c r="N139" s="412">
        <f t="shared" si="16"/>
        <v>100</v>
      </c>
    </row>
    <row r="140" spans="1:14" s="4" customFormat="1" ht="12.75" hidden="1">
      <c r="A140" s="175"/>
      <c r="B140" s="128"/>
      <c r="C140" s="452" t="s">
        <v>56</v>
      </c>
      <c r="D140" s="448">
        <v>32373</v>
      </c>
      <c r="E140" s="449" t="s">
        <v>639</v>
      </c>
      <c r="F140" s="451">
        <v>5000</v>
      </c>
      <c r="G140" s="451"/>
      <c r="H140" s="451">
        <v>5000</v>
      </c>
      <c r="I140" s="451"/>
      <c r="J140" s="451"/>
      <c r="K140" s="451"/>
      <c r="L140" s="451"/>
      <c r="M140" s="451"/>
      <c r="N140" s="412">
        <f t="shared" si="16"/>
        <v>100</v>
      </c>
    </row>
    <row r="141" spans="1:14" s="4" customFormat="1" ht="12.75" hidden="1">
      <c r="A141" s="175"/>
      <c r="B141" s="128"/>
      <c r="C141" s="452" t="s">
        <v>56</v>
      </c>
      <c r="D141" s="448">
        <v>32375</v>
      </c>
      <c r="E141" s="464" t="s">
        <v>640</v>
      </c>
      <c r="F141" s="459">
        <v>20000</v>
      </c>
      <c r="G141" s="98"/>
      <c r="H141" s="459">
        <v>20000</v>
      </c>
      <c r="I141" s="451"/>
      <c r="J141" s="451"/>
      <c r="K141" s="451"/>
      <c r="L141" s="451"/>
      <c r="M141" s="451"/>
      <c r="N141" s="412">
        <f t="shared" si="16"/>
        <v>100</v>
      </c>
    </row>
    <row r="142" spans="1:14" s="4" customFormat="1" ht="12.75" hidden="1">
      <c r="A142" s="175"/>
      <c r="B142" s="128"/>
      <c r="C142" s="452" t="s">
        <v>56</v>
      </c>
      <c r="D142" s="448">
        <v>32376</v>
      </c>
      <c r="E142" s="449" t="s">
        <v>641</v>
      </c>
      <c r="F142" s="451">
        <v>5000</v>
      </c>
      <c r="G142" s="451"/>
      <c r="H142" s="451">
        <v>5000</v>
      </c>
      <c r="I142" s="451"/>
      <c r="J142" s="451"/>
      <c r="K142" s="451"/>
      <c r="L142" s="451"/>
      <c r="M142" s="451"/>
      <c r="N142" s="412">
        <f t="shared" si="16"/>
        <v>100</v>
      </c>
    </row>
    <row r="143" spans="1:14" s="4" customFormat="1" ht="12.75" hidden="1">
      <c r="A143" s="175"/>
      <c r="B143" s="128"/>
      <c r="C143" s="452" t="s">
        <v>56</v>
      </c>
      <c r="D143" s="448">
        <v>32379</v>
      </c>
      <c r="E143" s="449" t="s">
        <v>642</v>
      </c>
      <c r="F143" s="451">
        <v>4000</v>
      </c>
      <c r="G143" s="451"/>
      <c r="H143" s="451">
        <v>4000</v>
      </c>
      <c r="I143" s="451"/>
      <c r="J143" s="451"/>
      <c r="K143" s="451"/>
      <c r="L143" s="451"/>
      <c r="M143" s="451"/>
      <c r="N143" s="412">
        <f aca="true" t="shared" si="27" ref="N143:N207">+H143/F143*100</f>
        <v>100</v>
      </c>
    </row>
    <row r="144" spans="1:14" s="4" customFormat="1" ht="12.75" hidden="1">
      <c r="A144" s="175"/>
      <c r="B144" s="128"/>
      <c r="C144" s="175" t="s">
        <v>56</v>
      </c>
      <c r="D144" s="448">
        <v>323790</v>
      </c>
      <c r="E144" s="449" t="s">
        <v>620</v>
      </c>
      <c r="F144" s="451">
        <v>15000</v>
      </c>
      <c r="G144" s="451"/>
      <c r="H144" s="451">
        <v>15000</v>
      </c>
      <c r="I144" s="451"/>
      <c r="J144" s="451"/>
      <c r="K144" s="451"/>
      <c r="L144" s="451"/>
      <c r="M144" s="451"/>
      <c r="N144" s="412">
        <f t="shared" si="27"/>
        <v>100</v>
      </c>
    </row>
    <row r="145" spans="1:14" s="4" customFormat="1" ht="12.75" hidden="1">
      <c r="A145" s="175"/>
      <c r="B145" s="128"/>
      <c r="C145" s="175" t="s">
        <v>56</v>
      </c>
      <c r="D145" s="448">
        <v>323791</v>
      </c>
      <c r="E145" s="449" t="s">
        <v>621</v>
      </c>
      <c r="F145" s="451">
        <v>25000</v>
      </c>
      <c r="G145" s="451"/>
      <c r="H145" s="451">
        <v>25000</v>
      </c>
      <c r="I145" s="451"/>
      <c r="J145" s="451"/>
      <c r="K145" s="451"/>
      <c r="L145" s="451"/>
      <c r="M145" s="451"/>
      <c r="N145" s="412">
        <f t="shared" si="27"/>
        <v>100</v>
      </c>
    </row>
    <row r="146" spans="1:14" s="4" customFormat="1" ht="12.75" hidden="1">
      <c r="A146" s="175"/>
      <c r="B146" s="128"/>
      <c r="C146" s="175" t="s">
        <v>56</v>
      </c>
      <c r="D146" s="448">
        <v>323792</v>
      </c>
      <c r="E146" s="449" t="s">
        <v>622</v>
      </c>
      <c r="F146" s="451">
        <v>5000</v>
      </c>
      <c r="G146" s="451"/>
      <c r="H146" s="451">
        <v>5000</v>
      </c>
      <c r="I146" s="451"/>
      <c r="J146" s="451"/>
      <c r="K146" s="451"/>
      <c r="L146" s="451"/>
      <c r="M146" s="451"/>
      <c r="N146" s="412">
        <f t="shared" si="27"/>
        <v>100</v>
      </c>
    </row>
    <row r="147" spans="1:14" s="4" customFormat="1" ht="12.75" hidden="1">
      <c r="A147" s="175"/>
      <c r="B147" s="128"/>
      <c r="C147" s="175" t="s">
        <v>56</v>
      </c>
      <c r="D147" s="448">
        <v>323793</v>
      </c>
      <c r="E147" s="449" t="s">
        <v>623</v>
      </c>
      <c r="F147" s="451">
        <v>5000</v>
      </c>
      <c r="G147" s="451"/>
      <c r="H147" s="451">
        <v>5000</v>
      </c>
      <c r="I147" s="451"/>
      <c r="J147" s="451"/>
      <c r="K147" s="451"/>
      <c r="L147" s="451"/>
      <c r="M147" s="451"/>
      <c r="N147" s="412">
        <f t="shared" si="27"/>
        <v>100</v>
      </c>
    </row>
    <row r="148" spans="1:14" s="4" customFormat="1" ht="12.75" hidden="1">
      <c r="A148" s="175"/>
      <c r="B148" s="128"/>
      <c r="C148" s="175" t="s">
        <v>56</v>
      </c>
      <c r="D148" s="448">
        <v>323796</v>
      </c>
      <c r="E148" s="449" t="s">
        <v>624</v>
      </c>
      <c r="F148" s="451">
        <v>250000</v>
      </c>
      <c r="G148" s="451"/>
      <c r="H148" s="451">
        <v>250000</v>
      </c>
      <c r="I148" s="451"/>
      <c r="J148" s="451"/>
      <c r="K148" s="451"/>
      <c r="L148" s="451"/>
      <c r="M148" s="451"/>
      <c r="N148" s="412">
        <f t="shared" si="27"/>
        <v>100</v>
      </c>
    </row>
    <row r="149" spans="1:14" s="4" customFormat="1" ht="12.75" hidden="1">
      <c r="A149" s="175"/>
      <c r="B149" s="128"/>
      <c r="C149" s="175" t="s">
        <v>56</v>
      </c>
      <c r="D149" s="128">
        <v>3238</v>
      </c>
      <c r="E149" s="129" t="s">
        <v>340</v>
      </c>
      <c r="F149" s="98">
        <v>26000</v>
      </c>
      <c r="G149" s="98"/>
      <c r="H149" s="98">
        <v>26000</v>
      </c>
      <c r="I149" s="98"/>
      <c r="J149" s="98"/>
      <c r="K149" s="98"/>
      <c r="L149" s="98"/>
      <c r="M149" s="98"/>
      <c r="N149" s="412">
        <f t="shared" si="27"/>
        <v>100</v>
      </c>
    </row>
    <row r="150" spans="1:14" s="4" customFormat="1" ht="12.75" hidden="1">
      <c r="A150" s="175"/>
      <c r="B150" s="128"/>
      <c r="C150" s="452" t="s">
        <v>56</v>
      </c>
      <c r="D150" s="448">
        <v>32382</v>
      </c>
      <c r="E150" s="449" t="s">
        <v>625</v>
      </c>
      <c r="F150" s="451">
        <v>23000</v>
      </c>
      <c r="G150" s="451"/>
      <c r="H150" s="451">
        <v>23000</v>
      </c>
      <c r="I150" s="451"/>
      <c r="J150" s="451"/>
      <c r="K150" s="451"/>
      <c r="L150" s="451"/>
      <c r="M150" s="451"/>
      <c r="N150" s="412">
        <f t="shared" si="27"/>
        <v>100</v>
      </c>
    </row>
    <row r="151" spans="1:14" s="4" customFormat="1" ht="12.75" hidden="1">
      <c r="A151" s="175"/>
      <c r="B151" s="128"/>
      <c r="C151" s="452" t="s">
        <v>56</v>
      </c>
      <c r="D151" s="448">
        <v>32389</v>
      </c>
      <c r="E151" s="449" t="s">
        <v>626</v>
      </c>
      <c r="F151" s="451">
        <v>3000</v>
      </c>
      <c r="G151" s="451"/>
      <c r="H151" s="451">
        <v>3000</v>
      </c>
      <c r="I151" s="451"/>
      <c r="J151" s="451"/>
      <c r="K151" s="451"/>
      <c r="L151" s="451"/>
      <c r="M151" s="451"/>
      <c r="N151" s="412">
        <f t="shared" si="27"/>
        <v>100</v>
      </c>
    </row>
    <row r="152" spans="1:14" s="4" customFormat="1" ht="12.75" hidden="1">
      <c r="A152" s="175"/>
      <c r="B152" s="128"/>
      <c r="C152" s="175" t="s">
        <v>56</v>
      </c>
      <c r="D152" s="128">
        <v>3239</v>
      </c>
      <c r="E152" s="129" t="s">
        <v>331</v>
      </c>
      <c r="F152" s="98">
        <v>30000</v>
      </c>
      <c r="G152" s="98"/>
      <c r="H152" s="98">
        <v>30000</v>
      </c>
      <c r="I152" s="98"/>
      <c r="J152" s="98"/>
      <c r="K152" s="98"/>
      <c r="L152" s="98"/>
      <c r="M152" s="98"/>
      <c r="N152" s="412">
        <f t="shared" si="27"/>
        <v>100</v>
      </c>
    </row>
    <row r="153" spans="1:14" s="4" customFormat="1" ht="12.75" hidden="1">
      <c r="A153" s="175"/>
      <c r="B153" s="128"/>
      <c r="C153" s="456" t="s">
        <v>56</v>
      </c>
      <c r="D153" s="457">
        <v>32391</v>
      </c>
      <c r="E153" s="464" t="s">
        <v>704</v>
      </c>
      <c r="F153" s="459">
        <v>3000</v>
      </c>
      <c r="G153" s="459"/>
      <c r="H153" s="459">
        <v>3000</v>
      </c>
      <c r="I153" s="459"/>
      <c r="J153" s="459"/>
      <c r="K153" s="459"/>
      <c r="L153" s="459"/>
      <c r="M153" s="459"/>
      <c r="N153" s="412">
        <f t="shared" si="27"/>
        <v>100</v>
      </c>
    </row>
    <row r="154" spans="1:14" s="4" customFormat="1" ht="12.75" hidden="1">
      <c r="A154" s="175"/>
      <c r="B154" s="128"/>
      <c r="C154" s="452" t="s">
        <v>56</v>
      </c>
      <c r="D154" s="448">
        <v>32399</v>
      </c>
      <c r="E154" s="449" t="s">
        <v>627</v>
      </c>
      <c r="F154" s="451">
        <v>27000</v>
      </c>
      <c r="G154" s="451"/>
      <c r="H154" s="451">
        <v>27000</v>
      </c>
      <c r="I154" s="451"/>
      <c r="J154" s="451"/>
      <c r="K154" s="451"/>
      <c r="L154" s="451"/>
      <c r="M154" s="451"/>
      <c r="N154" s="412">
        <f t="shared" si="27"/>
        <v>100</v>
      </c>
    </row>
    <row r="155" spans="1:14" s="3" customFormat="1" ht="12.75">
      <c r="A155" s="173"/>
      <c r="B155" s="345"/>
      <c r="C155" s="173" t="s">
        <v>56</v>
      </c>
      <c r="D155" s="114">
        <v>324</v>
      </c>
      <c r="E155" s="115" t="s">
        <v>107</v>
      </c>
      <c r="F155" s="95">
        <f>SUM(F156)</f>
        <v>20000</v>
      </c>
      <c r="G155" s="95">
        <f>SUM(G156)</f>
        <v>0</v>
      </c>
      <c r="H155" s="95">
        <f>SUM(H156)</f>
        <v>20000</v>
      </c>
      <c r="I155" s="95">
        <f>SUM(I156)</f>
        <v>0</v>
      </c>
      <c r="J155" s="94" t="e">
        <f>SUM(#REF!)</f>
        <v>#REF!</v>
      </c>
      <c r="K155" s="94" t="e">
        <f>SUM(#REF!)</f>
        <v>#REF!</v>
      </c>
      <c r="L155" s="95">
        <f>SUM(L156)</f>
        <v>0</v>
      </c>
      <c r="M155" s="95"/>
      <c r="N155" s="412">
        <f t="shared" si="27"/>
        <v>100</v>
      </c>
    </row>
    <row r="156" spans="1:14" s="4" customFormat="1" ht="12.75" hidden="1">
      <c r="A156" s="175"/>
      <c r="B156" s="187">
        <v>528</v>
      </c>
      <c r="C156" s="175" t="s">
        <v>56</v>
      </c>
      <c r="D156" s="128">
        <v>3241</v>
      </c>
      <c r="E156" s="129" t="s">
        <v>332</v>
      </c>
      <c r="F156" s="96">
        <v>20000</v>
      </c>
      <c r="G156" s="96"/>
      <c r="H156" s="96">
        <v>20000</v>
      </c>
      <c r="I156" s="96"/>
      <c r="J156" s="98"/>
      <c r="K156" s="98"/>
      <c r="L156" s="96"/>
      <c r="M156" s="96"/>
      <c r="N156" s="412">
        <f t="shared" si="27"/>
        <v>100</v>
      </c>
    </row>
    <row r="157" spans="1:14" s="3" customFormat="1" ht="12" customHeight="1">
      <c r="A157" s="173"/>
      <c r="B157" s="339"/>
      <c r="C157" s="173" t="s">
        <v>56</v>
      </c>
      <c r="D157" s="188">
        <v>329</v>
      </c>
      <c r="E157" s="189" t="s">
        <v>8</v>
      </c>
      <c r="F157" s="95">
        <f>SUM(F158,F160,F161,F162,F166)</f>
        <v>29000</v>
      </c>
      <c r="G157" s="95">
        <f aca="true" t="shared" si="28" ref="G157:M157">SUM(G158,G160,G161,G162,G166)</f>
        <v>0</v>
      </c>
      <c r="H157" s="95">
        <f t="shared" si="28"/>
        <v>29000</v>
      </c>
      <c r="I157" s="95">
        <f t="shared" si="28"/>
        <v>0</v>
      </c>
      <c r="J157" s="95">
        <f t="shared" si="28"/>
        <v>0</v>
      </c>
      <c r="K157" s="95">
        <f t="shared" si="28"/>
        <v>0</v>
      </c>
      <c r="L157" s="95">
        <f t="shared" si="28"/>
        <v>0</v>
      </c>
      <c r="M157" s="95">
        <f t="shared" si="28"/>
        <v>0</v>
      </c>
      <c r="N157" s="412">
        <f t="shared" si="27"/>
        <v>100</v>
      </c>
    </row>
    <row r="158" spans="1:14" s="357" customFormat="1" ht="12" customHeight="1" hidden="1">
      <c r="A158" s="354"/>
      <c r="B158" s="355"/>
      <c r="C158" s="175" t="s">
        <v>56</v>
      </c>
      <c r="D158" s="190">
        <v>3292</v>
      </c>
      <c r="E158" s="191" t="s">
        <v>538</v>
      </c>
      <c r="F158" s="96">
        <v>15000</v>
      </c>
      <c r="G158" s="96"/>
      <c r="H158" s="96">
        <v>15000</v>
      </c>
      <c r="I158" s="96"/>
      <c r="J158" s="98"/>
      <c r="K158" s="98"/>
      <c r="L158" s="96"/>
      <c r="M158" s="96"/>
      <c r="N158" s="412">
        <f t="shared" si="27"/>
        <v>100</v>
      </c>
    </row>
    <row r="159" spans="1:14" s="357" customFormat="1" ht="12" customHeight="1" hidden="1">
      <c r="A159" s="354"/>
      <c r="B159" s="355"/>
      <c r="C159" s="452" t="s">
        <v>56</v>
      </c>
      <c r="D159" s="453">
        <v>32923</v>
      </c>
      <c r="E159" s="454" t="s">
        <v>705</v>
      </c>
      <c r="F159" s="450">
        <v>15000</v>
      </c>
      <c r="G159" s="450"/>
      <c r="H159" s="450">
        <v>15000</v>
      </c>
      <c r="I159" s="450"/>
      <c r="J159" s="451"/>
      <c r="K159" s="451"/>
      <c r="L159" s="450"/>
      <c r="M159" s="450"/>
      <c r="N159" s="412">
        <f t="shared" si="27"/>
        <v>100</v>
      </c>
    </row>
    <row r="160" spans="1:14" s="4" customFormat="1" ht="12" customHeight="1" hidden="1">
      <c r="A160" s="175"/>
      <c r="B160" s="128"/>
      <c r="C160" s="175" t="s">
        <v>56</v>
      </c>
      <c r="D160" s="190">
        <v>3293</v>
      </c>
      <c r="E160" s="191" t="s">
        <v>308</v>
      </c>
      <c r="F160" s="96">
        <v>3000</v>
      </c>
      <c r="G160" s="96"/>
      <c r="H160" s="96">
        <v>3000</v>
      </c>
      <c r="I160" s="96"/>
      <c r="J160" s="98"/>
      <c r="K160" s="98"/>
      <c r="L160" s="96"/>
      <c r="M160" s="96"/>
      <c r="N160" s="412">
        <f t="shared" si="27"/>
        <v>100</v>
      </c>
    </row>
    <row r="161" spans="1:14" s="4" customFormat="1" ht="12" customHeight="1" hidden="1">
      <c r="A161" s="175"/>
      <c r="B161" s="128"/>
      <c r="C161" s="175" t="s">
        <v>56</v>
      </c>
      <c r="D161" s="190">
        <v>3294</v>
      </c>
      <c r="E161" s="191" t="s">
        <v>333</v>
      </c>
      <c r="F161" s="96">
        <v>0</v>
      </c>
      <c r="G161" s="96"/>
      <c r="H161" s="96">
        <v>0</v>
      </c>
      <c r="I161" s="96"/>
      <c r="J161" s="98"/>
      <c r="K161" s="98"/>
      <c r="L161" s="96"/>
      <c r="M161" s="96"/>
      <c r="N161" s="412" t="e">
        <f t="shared" si="27"/>
        <v>#DIV/0!</v>
      </c>
    </row>
    <row r="162" spans="1:14" s="4" customFormat="1" ht="12" customHeight="1" hidden="1">
      <c r="A162" s="175"/>
      <c r="B162" s="128"/>
      <c r="C162" s="175" t="s">
        <v>56</v>
      </c>
      <c r="D162" s="190">
        <v>3295</v>
      </c>
      <c r="E162" s="191" t="s">
        <v>334</v>
      </c>
      <c r="F162" s="96">
        <v>7000</v>
      </c>
      <c r="G162" s="96"/>
      <c r="H162" s="96">
        <v>7000</v>
      </c>
      <c r="I162" s="96"/>
      <c r="J162" s="98"/>
      <c r="K162" s="98"/>
      <c r="L162" s="96"/>
      <c r="M162" s="96"/>
      <c r="N162" s="412">
        <f t="shared" si="27"/>
        <v>100</v>
      </c>
    </row>
    <row r="163" spans="1:14" s="4" customFormat="1" ht="12" customHeight="1" hidden="1">
      <c r="A163" s="175"/>
      <c r="B163" s="128"/>
      <c r="C163" s="452" t="s">
        <v>56</v>
      </c>
      <c r="D163" s="453">
        <v>32951</v>
      </c>
      <c r="E163" s="454" t="s">
        <v>643</v>
      </c>
      <c r="F163" s="450">
        <v>1000</v>
      </c>
      <c r="G163" s="450"/>
      <c r="H163" s="450">
        <v>1000</v>
      </c>
      <c r="I163" s="450"/>
      <c r="J163" s="451"/>
      <c r="K163" s="451"/>
      <c r="L163" s="450"/>
      <c r="M163" s="450"/>
      <c r="N163" s="412">
        <f t="shared" si="27"/>
        <v>100</v>
      </c>
    </row>
    <row r="164" spans="1:14" s="4" customFormat="1" ht="12" customHeight="1" hidden="1">
      <c r="A164" s="175"/>
      <c r="B164" s="128"/>
      <c r="C164" s="452" t="s">
        <v>56</v>
      </c>
      <c r="D164" s="453">
        <v>32952</v>
      </c>
      <c r="E164" s="454" t="s">
        <v>644</v>
      </c>
      <c r="F164" s="450">
        <v>3000</v>
      </c>
      <c r="G164" s="450"/>
      <c r="H164" s="450">
        <v>3000</v>
      </c>
      <c r="I164" s="450"/>
      <c r="J164" s="451"/>
      <c r="K164" s="451"/>
      <c r="L164" s="450"/>
      <c r="M164" s="450"/>
      <c r="N164" s="412">
        <f t="shared" si="27"/>
        <v>100</v>
      </c>
    </row>
    <row r="165" spans="1:14" s="4" customFormat="1" ht="12" customHeight="1" hidden="1">
      <c r="A165" s="175"/>
      <c r="B165" s="128"/>
      <c r="C165" s="452" t="s">
        <v>56</v>
      </c>
      <c r="D165" s="453">
        <v>32953</v>
      </c>
      <c r="E165" s="454" t="s">
        <v>645</v>
      </c>
      <c r="F165" s="450">
        <v>3000</v>
      </c>
      <c r="G165" s="450"/>
      <c r="H165" s="450">
        <v>3000</v>
      </c>
      <c r="I165" s="450"/>
      <c r="J165" s="451"/>
      <c r="K165" s="451"/>
      <c r="L165" s="450"/>
      <c r="M165" s="450"/>
      <c r="N165" s="412">
        <f t="shared" si="27"/>
        <v>100</v>
      </c>
    </row>
    <row r="166" spans="1:14" s="4" customFormat="1" ht="12" customHeight="1" hidden="1">
      <c r="A166" s="175"/>
      <c r="B166" s="128"/>
      <c r="C166" s="175" t="s">
        <v>56</v>
      </c>
      <c r="D166" s="190">
        <v>3299</v>
      </c>
      <c r="E166" s="191" t="s">
        <v>8</v>
      </c>
      <c r="F166" s="96">
        <v>4000</v>
      </c>
      <c r="G166" s="96"/>
      <c r="H166" s="96">
        <v>4000</v>
      </c>
      <c r="I166" s="96"/>
      <c r="J166" s="98"/>
      <c r="K166" s="98"/>
      <c r="L166" s="96"/>
      <c r="M166" s="96"/>
      <c r="N166" s="412">
        <f t="shared" si="27"/>
        <v>100</v>
      </c>
    </row>
    <row r="167" spans="1:14" s="2" customFormat="1" ht="12.75">
      <c r="A167" s="173"/>
      <c r="B167" s="339"/>
      <c r="C167" s="173" t="s">
        <v>56</v>
      </c>
      <c r="D167" s="114">
        <v>34</v>
      </c>
      <c r="E167" s="115" t="s">
        <v>9</v>
      </c>
      <c r="F167" s="95">
        <f aca="true" t="shared" si="29" ref="F167:L167">SUM(F168)</f>
        <v>13000</v>
      </c>
      <c r="G167" s="95">
        <f t="shared" si="29"/>
        <v>0</v>
      </c>
      <c r="H167" s="95">
        <f t="shared" si="29"/>
        <v>13000</v>
      </c>
      <c r="I167" s="95">
        <f t="shared" si="29"/>
        <v>0</v>
      </c>
      <c r="J167" s="92" t="e">
        <f t="shared" si="29"/>
        <v>#REF!</v>
      </c>
      <c r="K167" s="92" t="e">
        <f t="shared" si="29"/>
        <v>#REF!</v>
      </c>
      <c r="L167" s="95">
        <f t="shared" si="29"/>
        <v>0</v>
      </c>
      <c r="M167" s="95"/>
      <c r="N167" s="412">
        <f t="shared" si="27"/>
        <v>100</v>
      </c>
    </row>
    <row r="168" spans="1:14" s="2" customFormat="1" ht="12.75">
      <c r="A168" s="173"/>
      <c r="B168" s="339"/>
      <c r="C168" s="173" t="s">
        <v>56</v>
      </c>
      <c r="D168" s="114">
        <v>343</v>
      </c>
      <c r="E168" s="115" t="s">
        <v>43</v>
      </c>
      <c r="F168" s="95">
        <f>SUM(F169:F171)</f>
        <v>13000</v>
      </c>
      <c r="G168" s="95">
        <f>SUM(G169:G171)</f>
        <v>0</v>
      </c>
      <c r="H168" s="95">
        <f>SUM(H169:H171)</f>
        <v>13000</v>
      </c>
      <c r="I168" s="95">
        <f>SUM(I169:I171)</f>
        <v>0</v>
      </c>
      <c r="J168" s="94" t="e">
        <f>SUM(#REF!)</f>
        <v>#REF!</v>
      </c>
      <c r="K168" s="94" t="e">
        <f>SUM(#REF!)</f>
        <v>#REF!</v>
      </c>
      <c r="L168" s="95">
        <f>SUM(L169:L171)</f>
        <v>0</v>
      </c>
      <c r="M168" s="95"/>
      <c r="N168" s="412">
        <f t="shared" si="27"/>
        <v>100</v>
      </c>
    </row>
    <row r="169" spans="1:14" s="4" customFormat="1" ht="12.75" hidden="1">
      <c r="A169" s="175"/>
      <c r="B169" s="128"/>
      <c r="C169" s="175" t="s">
        <v>56</v>
      </c>
      <c r="D169" s="128">
        <v>3431</v>
      </c>
      <c r="E169" s="129" t="s">
        <v>335</v>
      </c>
      <c r="F169" s="96">
        <v>10000</v>
      </c>
      <c r="G169" s="96"/>
      <c r="H169" s="96">
        <v>10000</v>
      </c>
      <c r="I169" s="96"/>
      <c r="J169" s="98"/>
      <c r="K169" s="98"/>
      <c r="L169" s="96"/>
      <c r="M169" s="96"/>
      <c r="N169" s="412">
        <f t="shared" si="27"/>
        <v>100</v>
      </c>
    </row>
    <row r="170" spans="1:14" s="4" customFormat="1" ht="12.75" hidden="1">
      <c r="A170" s="175"/>
      <c r="B170" s="128"/>
      <c r="C170" s="175" t="s">
        <v>56</v>
      </c>
      <c r="D170" s="128">
        <v>3433</v>
      </c>
      <c r="E170" s="129" t="s">
        <v>336</v>
      </c>
      <c r="F170" s="96">
        <v>1000</v>
      </c>
      <c r="G170" s="96"/>
      <c r="H170" s="96">
        <v>1000</v>
      </c>
      <c r="I170" s="96"/>
      <c r="J170" s="98"/>
      <c r="K170" s="98"/>
      <c r="L170" s="96"/>
      <c r="M170" s="96"/>
      <c r="N170" s="412">
        <f t="shared" si="27"/>
        <v>100</v>
      </c>
    </row>
    <row r="171" spans="1:14" s="4" customFormat="1" ht="12.75" hidden="1">
      <c r="A171" s="175"/>
      <c r="B171" s="128"/>
      <c r="C171" s="175" t="s">
        <v>56</v>
      </c>
      <c r="D171" s="128">
        <v>3434</v>
      </c>
      <c r="E171" s="129" t="s">
        <v>337</v>
      </c>
      <c r="F171" s="96">
        <v>2000</v>
      </c>
      <c r="G171" s="96"/>
      <c r="H171" s="96">
        <v>2000</v>
      </c>
      <c r="I171" s="96"/>
      <c r="J171" s="98"/>
      <c r="K171" s="98"/>
      <c r="L171" s="96"/>
      <c r="M171" s="96"/>
      <c r="N171" s="412">
        <f t="shared" si="27"/>
        <v>100</v>
      </c>
    </row>
    <row r="172" spans="1:14" s="2" customFormat="1" ht="12.75">
      <c r="A172" s="173"/>
      <c r="B172" s="128"/>
      <c r="C172" s="173" t="s">
        <v>56</v>
      </c>
      <c r="D172" s="114">
        <v>36</v>
      </c>
      <c r="E172" s="115" t="s">
        <v>30</v>
      </c>
      <c r="F172" s="95">
        <f aca="true" t="shared" si="30" ref="F172:L172">SUM(F173)</f>
        <v>0</v>
      </c>
      <c r="G172" s="95">
        <f t="shared" si="30"/>
        <v>0</v>
      </c>
      <c r="H172" s="95">
        <f t="shared" si="30"/>
        <v>0</v>
      </c>
      <c r="I172" s="95">
        <f t="shared" si="30"/>
        <v>0</v>
      </c>
      <c r="J172" s="92" t="e">
        <f t="shared" si="30"/>
        <v>#REF!</v>
      </c>
      <c r="K172" s="92" t="e">
        <f t="shared" si="30"/>
        <v>#REF!</v>
      </c>
      <c r="L172" s="95">
        <f t="shared" si="30"/>
        <v>0</v>
      </c>
      <c r="M172" s="95"/>
      <c r="N172" s="412" t="e">
        <f t="shared" si="27"/>
        <v>#DIV/0!</v>
      </c>
    </row>
    <row r="173" spans="1:14" s="2" customFormat="1" ht="12.75">
      <c r="A173" s="173"/>
      <c r="B173" s="339"/>
      <c r="C173" s="173" t="s">
        <v>56</v>
      </c>
      <c r="D173" s="114">
        <v>363</v>
      </c>
      <c r="E173" s="115" t="s">
        <v>30</v>
      </c>
      <c r="F173" s="95">
        <f>SUM(F174)</f>
        <v>0</v>
      </c>
      <c r="G173" s="95">
        <f>SUM(G174)</f>
        <v>0</v>
      </c>
      <c r="H173" s="95">
        <f>SUM(H174)</f>
        <v>0</v>
      </c>
      <c r="I173" s="95">
        <f>SUM(I174)</f>
        <v>0</v>
      </c>
      <c r="J173" s="94" t="e">
        <f>SUM(#REF!)</f>
        <v>#REF!</v>
      </c>
      <c r="K173" s="94" t="e">
        <f>SUM(#REF!)</f>
        <v>#REF!</v>
      </c>
      <c r="L173" s="95">
        <f>SUM(L174)</f>
        <v>0</v>
      </c>
      <c r="M173" s="95"/>
      <c r="N173" s="412" t="e">
        <f t="shared" si="27"/>
        <v>#DIV/0!</v>
      </c>
    </row>
    <row r="174" spans="1:14" s="4" customFormat="1" ht="12.75" hidden="1">
      <c r="A174" s="175"/>
      <c r="B174" s="128"/>
      <c r="C174" s="175" t="s">
        <v>56</v>
      </c>
      <c r="D174" s="128">
        <v>3631</v>
      </c>
      <c r="E174" s="129" t="s">
        <v>338</v>
      </c>
      <c r="F174" s="96">
        <v>0</v>
      </c>
      <c r="G174" s="96">
        <v>0</v>
      </c>
      <c r="H174" s="96">
        <v>0</v>
      </c>
      <c r="I174" s="96">
        <v>0</v>
      </c>
      <c r="J174" s="98"/>
      <c r="K174" s="98"/>
      <c r="L174" s="96">
        <v>0</v>
      </c>
      <c r="M174" s="96"/>
      <c r="N174" s="412" t="e">
        <f t="shared" si="27"/>
        <v>#DIV/0!</v>
      </c>
    </row>
    <row r="175" spans="1:14" s="2" customFormat="1" ht="12.75">
      <c r="A175" s="173"/>
      <c r="B175" s="128"/>
      <c r="C175" s="173" t="s">
        <v>56</v>
      </c>
      <c r="D175" s="114">
        <v>38</v>
      </c>
      <c r="E175" s="115" t="s">
        <v>108</v>
      </c>
      <c r="F175" s="95">
        <f aca="true" t="shared" si="31" ref="F175:L175">SUM(F176)</f>
        <v>0</v>
      </c>
      <c r="G175" s="95">
        <f t="shared" si="31"/>
        <v>0</v>
      </c>
      <c r="H175" s="95">
        <f t="shared" si="31"/>
        <v>0</v>
      </c>
      <c r="I175" s="95">
        <f t="shared" si="31"/>
        <v>0</v>
      </c>
      <c r="J175" s="92" t="e">
        <f t="shared" si="31"/>
        <v>#REF!</v>
      </c>
      <c r="K175" s="92" t="e">
        <f t="shared" si="31"/>
        <v>#REF!</v>
      </c>
      <c r="L175" s="95">
        <f t="shared" si="31"/>
        <v>0</v>
      </c>
      <c r="M175" s="95"/>
      <c r="N175" s="412" t="e">
        <f t="shared" si="27"/>
        <v>#DIV/0!</v>
      </c>
    </row>
    <row r="176" spans="1:14" s="2" customFormat="1" ht="12.75">
      <c r="A176" s="173"/>
      <c r="B176" s="128"/>
      <c r="C176" s="173" t="s">
        <v>56</v>
      </c>
      <c r="D176" s="114">
        <v>383</v>
      </c>
      <c r="E176" s="115" t="s">
        <v>109</v>
      </c>
      <c r="F176" s="95">
        <f>SUM(F177)</f>
        <v>0</v>
      </c>
      <c r="G176" s="95">
        <f>SUM(G177)</f>
        <v>0</v>
      </c>
      <c r="H176" s="95">
        <f>SUM(H177)</f>
        <v>0</v>
      </c>
      <c r="I176" s="95">
        <f>SUM(I177)</f>
        <v>0</v>
      </c>
      <c r="J176" s="94" t="e">
        <f>SUM(#REF!)</f>
        <v>#REF!</v>
      </c>
      <c r="K176" s="94" t="e">
        <f>SUM(#REF!)</f>
        <v>#REF!</v>
      </c>
      <c r="L176" s="95">
        <f>SUM(L177)</f>
        <v>0</v>
      </c>
      <c r="M176" s="95"/>
      <c r="N176" s="412" t="e">
        <f t="shared" si="27"/>
        <v>#DIV/0!</v>
      </c>
    </row>
    <row r="177" spans="1:14" s="4" customFormat="1" ht="12.75" hidden="1">
      <c r="A177" s="175"/>
      <c r="B177" s="128"/>
      <c r="C177" s="175" t="s">
        <v>56</v>
      </c>
      <c r="D177" s="128">
        <v>3831</v>
      </c>
      <c r="E177" s="129" t="s">
        <v>339</v>
      </c>
      <c r="F177" s="96">
        <v>0</v>
      </c>
      <c r="G177" s="96">
        <v>0</v>
      </c>
      <c r="H177" s="96">
        <v>0</v>
      </c>
      <c r="I177" s="96">
        <v>0</v>
      </c>
      <c r="J177" s="98"/>
      <c r="K177" s="98"/>
      <c r="L177" s="96">
        <v>0</v>
      </c>
      <c r="M177" s="96"/>
      <c r="N177" s="412" t="e">
        <f t="shared" si="27"/>
        <v>#DIV/0!</v>
      </c>
    </row>
    <row r="178" spans="1:21" s="6" customFormat="1" ht="12.75" customHeight="1">
      <c r="A178" s="176" t="s">
        <v>128</v>
      </c>
      <c r="B178" s="337" t="s">
        <v>469</v>
      </c>
      <c r="C178" s="176" t="s">
        <v>59</v>
      </c>
      <c r="D178" s="193" t="s">
        <v>242</v>
      </c>
      <c r="E178" s="194" t="s">
        <v>22</v>
      </c>
      <c r="F178" s="195">
        <f>SUM(F180)</f>
        <v>130000</v>
      </c>
      <c r="G178" s="393">
        <f>SUM(G180)</f>
        <v>0</v>
      </c>
      <c r="H178" s="195">
        <f>SUM(H180)</f>
        <v>130000</v>
      </c>
      <c r="I178" s="393">
        <f>SUM(I180)</f>
        <v>0</v>
      </c>
      <c r="J178" s="275"/>
      <c r="K178" s="275"/>
      <c r="L178" s="195">
        <f>SUM(L180)</f>
        <v>0</v>
      </c>
      <c r="M178" s="195"/>
      <c r="N178" s="412">
        <f t="shared" si="27"/>
        <v>100</v>
      </c>
      <c r="O178" s="7"/>
      <c r="P178" s="7"/>
      <c r="Q178" s="7"/>
      <c r="R178" s="7"/>
      <c r="S178" s="7"/>
      <c r="T178" s="82"/>
      <c r="U178" s="82"/>
    </row>
    <row r="179" spans="1:21" s="6" customFormat="1" ht="12.75" customHeight="1">
      <c r="A179" s="423"/>
      <c r="B179" s="425">
        <v>529</v>
      </c>
      <c r="C179" s="423"/>
      <c r="D179" s="425"/>
      <c r="E179" s="426" t="s">
        <v>719</v>
      </c>
      <c r="F179" s="427">
        <v>130000</v>
      </c>
      <c r="G179" s="427"/>
      <c r="H179" s="427">
        <v>130000</v>
      </c>
      <c r="I179" s="427"/>
      <c r="J179" s="441"/>
      <c r="K179" s="441"/>
      <c r="L179" s="427"/>
      <c r="M179" s="427"/>
      <c r="N179" s="412">
        <f t="shared" si="27"/>
        <v>100</v>
      </c>
      <c r="O179" s="7"/>
      <c r="P179" s="7"/>
      <c r="Q179" s="7"/>
      <c r="R179" s="7"/>
      <c r="S179" s="7"/>
      <c r="T179" s="82"/>
      <c r="U179" s="82"/>
    </row>
    <row r="180" spans="1:14" s="3" customFormat="1" ht="12.75">
      <c r="A180" s="173"/>
      <c r="B180" s="128"/>
      <c r="C180" s="196" t="s">
        <v>59</v>
      </c>
      <c r="D180" s="114">
        <v>3</v>
      </c>
      <c r="E180" s="115" t="s">
        <v>3</v>
      </c>
      <c r="F180" s="95">
        <f>SUM(F181)</f>
        <v>130000</v>
      </c>
      <c r="G180" s="95">
        <f>SUM(G181)</f>
        <v>0</v>
      </c>
      <c r="H180" s="95">
        <f>SUM(H181)</f>
        <v>130000</v>
      </c>
      <c r="I180" s="95">
        <f>SUM(I181)</f>
        <v>0</v>
      </c>
      <c r="J180" s="97"/>
      <c r="K180" s="97"/>
      <c r="L180" s="95">
        <f>SUM(L181)</f>
        <v>0</v>
      </c>
      <c r="M180" s="95"/>
      <c r="N180" s="412">
        <f t="shared" si="27"/>
        <v>100</v>
      </c>
    </row>
    <row r="181" spans="1:14" s="3" customFormat="1" ht="12.75">
      <c r="A181" s="173"/>
      <c r="B181" s="128"/>
      <c r="C181" s="196" t="s">
        <v>59</v>
      </c>
      <c r="D181" s="114">
        <v>32</v>
      </c>
      <c r="E181" s="115" t="s">
        <v>4</v>
      </c>
      <c r="F181" s="95">
        <f aca="true" t="shared" si="32" ref="F181:L181">SUM(F182,F184,F189)</f>
        <v>130000</v>
      </c>
      <c r="G181" s="95">
        <f t="shared" si="32"/>
        <v>0</v>
      </c>
      <c r="H181" s="95">
        <f t="shared" si="32"/>
        <v>130000</v>
      </c>
      <c r="I181" s="95">
        <f t="shared" si="32"/>
        <v>0</v>
      </c>
      <c r="J181" s="92" t="e">
        <f t="shared" si="32"/>
        <v>#REF!</v>
      </c>
      <c r="K181" s="92" t="e">
        <f t="shared" si="32"/>
        <v>#REF!</v>
      </c>
      <c r="L181" s="95">
        <f t="shared" si="32"/>
        <v>0</v>
      </c>
      <c r="M181" s="95"/>
      <c r="N181" s="412">
        <f t="shared" si="27"/>
        <v>100</v>
      </c>
    </row>
    <row r="182" spans="1:14" s="3" customFormat="1" ht="12.75">
      <c r="A182" s="173"/>
      <c r="B182" s="339"/>
      <c r="C182" s="196" t="s">
        <v>59</v>
      </c>
      <c r="D182" s="114">
        <v>322</v>
      </c>
      <c r="E182" s="115" t="s">
        <v>46</v>
      </c>
      <c r="F182" s="95">
        <f>SUM(F183)</f>
        <v>3000</v>
      </c>
      <c r="G182" s="95">
        <f>SUM(G183)</f>
        <v>0</v>
      </c>
      <c r="H182" s="95">
        <f>SUM(H183)</f>
        <v>3000</v>
      </c>
      <c r="I182" s="95">
        <f>SUM(I183)</f>
        <v>0</v>
      </c>
      <c r="J182" s="94" t="e">
        <f>SUM(#REF!)</f>
        <v>#REF!</v>
      </c>
      <c r="K182" s="94" t="e">
        <f>SUM(#REF!)</f>
        <v>#REF!</v>
      </c>
      <c r="L182" s="95">
        <f>SUM(L183)</f>
        <v>0</v>
      </c>
      <c r="M182" s="95"/>
      <c r="N182" s="412">
        <f t="shared" si="27"/>
        <v>100</v>
      </c>
    </row>
    <row r="183" spans="1:14" s="4" customFormat="1" ht="12.75" hidden="1">
      <c r="A183" s="175"/>
      <c r="B183" s="128"/>
      <c r="C183" s="197" t="s">
        <v>59</v>
      </c>
      <c r="D183" s="128">
        <v>3221</v>
      </c>
      <c r="E183" s="129" t="s">
        <v>325</v>
      </c>
      <c r="F183" s="96">
        <v>3000</v>
      </c>
      <c r="G183" s="96"/>
      <c r="H183" s="96">
        <v>3000</v>
      </c>
      <c r="I183" s="96"/>
      <c r="J183" s="98"/>
      <c r="K183" s="98"/>
      <c r="L183" s="96"/>
      <c r="M183" s="96"/>
      <c r="N183" s="412">
        <f t="shared" si="27"/>
        <v>100</v>
      </c>
    </row>
    <row r="184" spans="1:14" s="3" customFormat="1" ht="12.75">
      <c r="A184" s="173"/>
      <c r="B184" s="339"/>
      <c r="C184" s="196" t="s">
        <v>59</v>
      </c>
      <c r="D184" s="114">
        <v>323</v>
      </c>
      <c r="E184" s="115" t="s">
        <v>42</v>
      </c>
      <c r="F184" s="95">
        <f>SUM(F185:F188)</f>
        <v>7000</v>
      </c>
      <c r="G184" s="95">
        <f>SUM(G185:G188)</f>
        <v>0</v>
      </c>
      <c r="H184" s="95">
        <f>SUM(H185:H188)</f>
        <v>7000</v>
      </c>
      <c r="I184" s="95">
        <f>SUM(I185:I188)</f>
        <v>0</v>
      </c>
      <c r="J184" s="94" t="e">
        <f>SUM(#REF!)</f>
        <v>#REF!</v>
      </c>
      <c r="K184" s="94" t="e">
        <f>SUM(#REF!)</f>
        <v>#REF!</v>
      </c>
      <c r="L184" s="95">
        <f>SUM(L185:L188)</f>
        <v>0</v>
      </c>
      <c r="M184" s="95"/>
      <c r="N184" s="412">
        <f t="shared" si="27"/>
        <v>100</v>
      </c>
    </row>
    <row r="185" spans="1:14" s="4" customFormat="1" ht="12.75" hidden="1">
      <c r="A185" s="175"/>
      <c r="B185" s="128"/>
      <c r="C185" s="197" t="s">
        <v>59</v>
      </c>
      <c r="D185" s="128">
        <v>3231</v>
      </c>
      <c r="E185" s="129" t="s">
        <v>317</v>
      </c>
      <c r="F185" s="96"/>
      <c r="G185" s="96"/>
      <c r="H185" s="96"/>
      <c r="I185" s="96"/>
      <c r="J185" s="98"/>
      <c r="K185" s="98"/>
      <c r="L185" s="96"/>
      <c r="M185" s="96"/>
      <c r="N185" s="412" t="e">
        <f t="shared" si="27"/>
        <v>#DIV/0!</v>
      </c>
    </row>
    <row r="186" spans="1:14" s="357" customFormat="1" ht="12.75" hidden="1">
      <c r="A186" s="354"/>
      <c r="B186" s="355"/>
      <c r="C186" s="197" t="s">
        <v>59</v>
      </c>
      <c r="D186" s="128">
        <v>3233</v>
      </c>
      <c r="E186" s="129" t="s">
        <v>306</v>
      </c>
      <c r="F186" s="96">
        <v>6000</v>
      </c>
      <c r="G186" s="356"/>
      <c r="H186" s="96">
        <v>6000</v>
      </c>
      <c r="I186" s="356"/>
      <c r="J186" s="331"/>
      <c r="K186" s="331"/>
      <c r="L186" s="356"/>
      <c r="M186" s="356"/>
      <c r="N186" s="412">
        <f t="shared" si="27"/>
        <v>100</v>
      </c>
    </row>
    <row r="187" spans="1:14" s="4" customFormat="1" ht="12.75" hidden="1">
      <c r="A187" s="175"/>
      <c r="B187" s="128"/>
      <c r="C187" s="197" t="s">
        <v>59</v>
      </c>
      <c r="D187" s="128">
        <v>3237</v>
      </c>
      <c r="E187" s="129" t="s">
        <v>330</v>
      </c>
      <c r="F187" s="96">
        <v>1000</v>
      </c>
      <c r="G187" s="96"/>
      <c r="H187" s="96">
        <v>1000</v>
      </c>
      <c r="I187" s="96"/>
      <c r="J187" s="98"/>
      <c r="K187" s="98"/>
      <c r="L187" s="96"/>
      <c r="M187" s="96"/>
      <c r="N187" s="412">
        <f t="shared" si="27"/>
        <v>100</v>
      </c>
    </row>
    <row r="188" spans="1:14" s="4" customFormat="1" ht="12.75" hidden="1">
      <c r="A188" s="175"/>
      <c r="B188" s="128"/>
      <c r="C188" s="197" t="s">
        <v>59</v>
      </c>
      <c r="D188" s="128">
        <v>3238</v>
      </c>
      <c r="E188" s="129" t="s">
        <v>340</v>
      </c>
      <c r="F188" s="96"/>
      <c r="G188" s="96"/>
      <c r="H188" s="96"/>
      <c r="I188" s="96"/>
      <c r="J188" s="98"/>
      <c r="K188" s="98"/>
      <c r="L188" s="96"/>
      <c r="M188" s="96"/>
      <c r="N188" s="412" t="e">
        <f t="shared" si="27"/>
        <v>#DIV/0!</v>
      </c>
    </row>
    <row r="189" spans="1:14" s="3" customFormat="1" ht="12.75">
      <c r="A189" s="173"/>
      <c r="B189" s="339"/>
      <c r="C189" s="196" t="s">
        <v>59</v>
      </c>
      <c r="D189" s="114">
        <v>329</v>
      </c>
      <c r="E189" s="115" t="s">
        <v>8</v>
      </c>
      <c r="F189" s="95">
        <f>SUM(F190)</f>
        <v>120000</v>
      </c>
      <c r="G189" s="95">
        <f>SUM(G190)</f>
        <v>0</v>
      </c>
      <c r="H189" s="95">
        <f>SUM(H190)</f>
        <v>120000</v>
      </c>
      <c r="I189" s="95">
        <f>SUM(I190)</f>
        <v>0</v>
      </c>
      <c r="J189" s="94" t="e">
        <f>SUM(#REF!)</f>
        <v>#REF!</v>
      </c>
      <c r="K189" s="94" t="e">
        <f>SUM(#REF!)</f>
        <v>#REF!</v>
      </c>
      <c r="L189" s="95">
        <f>SUM(L190)</f>
        <v>0</v>
      </c>
      <c r="M189" s="95"/>
      <c r="N189" s="412">
        <f t="shared" si="27"/>
        <v>100</v>
      </c>
    </row>
    <row r="190" spans="1:14" s="357" customFormat="1" ht="12.75" hidden="1">
      <c r="A190" s="173"/>
      <c r="B190" s="339"/>
      <c r="C190" s="197" t="s">
        <v>59</v>
      </c>
      <c r="D190" s="128">
        <v>3291</v>
      </c>
      <c r="E190" s="129" t="s">
        <v>307</v>
      </c>
      <c r="F190" s="96">
        <v>120000</v>
      </c>
      <c r="G190" s="96"/>
      <c r="H190" s="96">
        <v>120000</v>
      </c>
      <c r="I190" s="96"/>
      <c r="J190" s="98"/>
      <c r="K190" s="98"/>
      <c r="L190" s="96"/>
      <c r="M190" s="96"/>
      <c r="N190" s="412">
        <f t="shared" si="27"/>
        <v>100</v>
      </c>
    </row>
    <row r="191" spans="1:14" ht="12.75">
      <c r="A191" s="169" t="s">
        <v>129</v>
      </c>
      <c r="B191" s="336" t="s">
        <v>470</v>
      </c>
      <c r="C191" s="198" t="s">
        <v>56</v>
      </c>
      <c r="D191" s="199" t="s">
        <v>246</v>
      </c>
      <c r="E191" s="171" t="s">
        <v>23</v>
      </c>
      <c r="F191" s="172">
        <f>SUM(F195)</f>
        <v>265000</v>
      </c>
      <c r="G191" s="172">
        <f>SUM(G195)</f>
        <v>5000</v>
      </c>
      <c r="H191" s="172">
        <f>SUM(H195)</f>
        <v>270000</v>
      </c>
      <c r="I191" s="172">
        <f>SUM(I195)</f>
        <v>0</v>
      </c>
      <c r="J191" s="172">
        <v>395750</v>
      </c>
      <c r="K191" s="172">
        <v>295200</v>
      </c>
      <c r="L191" s="172">
        <f>SUM(L195)</f>
        <v>0</v>
      </c>
      <c r="M191" s="172"/>
      <c r="N191" s="412">
        <f t="shared" si="27"/>
        <v>101.88679245283019</v>
      </c>
    </row>
    <row r="192" spans="1:14" s="406" customFormat="1" ht="12.75">
      <c r="A192" s="419"/>
      <c r="B192" s="428">
        <v>11</v>
      </c>
      <c r="C192" s="429"/>
      <c r="D192" s="421"/>
      <c r="E192" s="421" t="s">
        <v>567</v>
      </c>
      <c r="F192" s="422">
        <v>165000</v>
      </c>
      <c r="G192" s="422"/>
      <c r="H192" s="422">
        <v>165000</v>
      </c>
      <c r="I192" s="422"/>
      <c r="J192" s="422"/>
      <c r="K192" s="422"/>
      <c r="L192" s="422"/>
      <c r="M192" s="422"/>
      <c r="N192" s="412">
        <f t="shared" si="27"/>
        <v>100</v>
      </c>
    </row>
    <row r="193" spans="1:14" s="406" customFormat="1" ht="12.75">
      <c r="A193" s="419"/>
      <c r="B193" s="428">
        <v>434</v>
      </c>
      <c r="C193" s="429"/>
      <c r="D193" s="421"/>
      <c r="E193" s="421" t="s">
        <v>570</v>
      </c>
      <c r="F193" s="422">
        <v>0</v>
      </c>
      <c r="G193" s="422"/>
      <c r="H193" s="422">
        <v>0</v>
      </c>
      <c r="I193" s="422"/>
      <c r="J193" s="422"/>
      <c r="K193" s="422"/>
      <c r="L193" s="422"/>
      <c r="M193" s="422"/>
      <c r="N193" s="412" t="e">
        <f t="shared" si="27"/>
        <v>#DIV/0!</v>
      </c>
    </row>
    <row r="194" spans="1:14" s="406" customFormat="1" ht="12.75">
      <c r="A194" s="419"/>
      <c r="B194" s="428">
        <v>71</v>
      </c>
      <c r="C194" s="429"/>
      <c r="D194" s="421"/>
      <c r="E194" s="421" t="s">
        <v>731</v>
      </c>
      <c r="F194" s="422">
        <v>100000</v>
      </c>
      <c r="G194" s="422"/>
      <c r="H194" s="422">
        <v>100000</v>
      </c>
      <c r="I194" s="422"/>
      <c r="J194" s="422"/>
      <c r="K194" s="422"/>
      <c r="L194" s="422"/>
      <c r="M194" s="422"/>
      <c r="N194" s="412">
        <f t="shared" si="27"/>
        <v>100</v>
      </c>
    </row>
    <row r="195" spans="1:14" s="2" customFormat="1" ht="12.75">
      <c r="A195" s="173"/>
      <c r="B195" s="128"/>
      <c r="C195" s="173" t="s">
        <v>56</v>
      </c>
      <c r="D195" s="114">
        <v>3</v>
      </c>
      <c r="E195" s="115" t="s">
        <v>3</v>
      </c>
      <c r="F195" s="95">
        <f>SUM(F196)</f>
        <v>265000</v>
      </c>
      <c r="G195" s="95">
        <f>SUM(G196)</f>
        <v>5000</v>
      </c>
      <c r="H195" s="95">
        <f>SUM(H196)</f>
        <v>270000</v>
      </c>
      <c r="I195" s="95">
        <f>SUM(I196)</f>
        <v>0</v>
      </c>
      <c r="J195" s="93">
        <v>395750</v>
      </c>
      <c r="K195" s="93">
        <v>295200</v>
      </c>
      <c r="L195" s="95">
        <f>SUM(L196)</f>
        <v>0</v>
      </c>
      <c r="M195" s="95"/>
      <c r="N195" s="412">
        <f t="shared" si="27"/>
        <v>101.88679245283019</v>
      </c>
    </row>
    <row r="196" spans="1:14" s="2" customFormat="1" ht="12.75">
      <c r="A196" s="173"/>
      <c r="B196" s="339"/>
      <c r="C196" s="173" t="s">
        <v>56</v>
      </c>
      <c r="D196" s="114">
        <v>32</v>
      </c>
      <c r="E196" s="115" t="s">
        <v>4</v>
      </c>
      <c r="F196" s="95">
        <f>SUM(F197,F204,F214)</f>
        <v>265000</v>
      </c>
      <c r="G196" s="95">
        <f>SUM(G197,G204,G214)</f>
        <v>5000</v>
      </c>
      <c r="H196" s="95">
        <f>SUM(H197,H204,H214)</f>
        <v>270000</v>
      </c>
      <c r="I196" s="95">
        <f>SUM(I197,I204,I214)</f>
        <v>0</v>
      </c>
      <c r="J196" s="92">
        <f>SUM(J197,J204)</f>
        <v>0</v>
      </c>
      <c r="K196" s="92">
        <f>SUM(K197,K204)</f>
        <v>0</v>
      </c>
      <c r="L196" s="95">
        <f>SUM(L197,L204,L214)</f>
        <v>0</v>
      </c>
      <c r="M196" s="95"/>
      <c r="N196" s="412">
        <f t="shared" si="27"/>
        <v>101.88679245283019</v>
      </c>
    </row>
    <row r="197" spans="1:14" s="2" customFormat="1" ht="12.75">
      <c r="A197" s="173"/>
      <c r="B197" s="339"/>
      <c r="C197" s="173" t="s">
        <v>56</v>
      </c>
      <c r="D197" s="114">
        <v>322</v>
      </c>
      <c r="E197" s="115" t="s">
        <v>46</v>
      </c>
      <c r="F197" s="94">
        <f>SUM(F198,F199,F200,F203)</f>
        <v>100000</v>
      </c>
      <c r="G197" s="94">
        <f>SUM(G198,G199,G200,G203)</f>
        <v>5000</v>
      </c>
      <c r="H197" s="94">
        <f>SUM(H198,H199,H200,H203)</f>
        <v>105000</v>
      </c>
      <c r="I197" s="94">
        <f>SUM(I199,I200,I203)</f>
        <v>0</v>
      </c>
      <c r="J197" s="94">
        <f>SUM(J199,J200,J203)</f>
        <v>0</v>
      </c>
      <c r="K197" s="94">
        <f>SUM(K199,K200,K203)</f>
        <v>0</v>
      </c>
      <c r="L197" s="94">
        <f>SUM(L199,L200,L203)</f>
        <v>0</v>
      </c>
      <c r="M197" s="94">
        <f>SUM(M199,M200,M203)</f>
        <v>0</v>
      </c>
      <c r="N197" s="412">
        <f t="shared" si="27"/>
        <v>105</v>
      </c>
    </row>
    <row r="198" spans="1:15" s="357" customFormat="1" ht="12.75" hidden="1">
      <c r="A198" s="354"/>
      <c r="B198" s="497"/>
      <c r="C198" s="445" t="s">
        <v>56</v>
      </c>
      <c r="D198" s="499">
        <v>3221</v>
      </c>
      <c r="E198" s="500" t="s">
        <v>764</v>
      </c>
      <c r="F198" s="501">
        <v>0</v>
      </c>
      <c r="G198" s="501">
        <v>5000</v>
      </c>
      <c r="H198" s="501">
        <v>5000</v>
      </c>
      <c r="I198" s="501"/>
      <c r="J198" s="501"/>
      <c r="K198" s="501"/>
      <c r="L198" s="501"/>
      <c r="M198" s="501"/>
      <c r="N198" s="498"/>
      <c r="O198" s="502">
        <v>5000</v>
      </c>
    </row>
    <row r="199" spans="1:14" s="4" customFormat="1" ht="12.75" hidden="1">
      <c r="A199" s="175"/>
      <c r="B199" s="128">
        <v>11</v>
      </c>
      <c r="C199" s="175" t="s">
        <v>56</v>
      </c>
      <c r="D199" s="128">
        <v>3223</v>
      </c>
      <c r="E199" s="129" t="s">
        <v>315</v>
      </c>
      <c r="F199" s="96">
        <v>50000</v>
      </c>
      <c r="G199" s="96"/>
      <c r="H199" s="96">
        <v>50000</v>
      </c>
      <c r="I199" s="96"/>
      <c r="J199" s="98"/>
      <c r="K199" s="98"/>
      <c r="L199" s="96"/>
      <c r="M199" s="96"/>
      <c r="N199" s="412">
        <f t="shared" si="27"/>
        <v>100</v>
      </c>
    </row>
    <row r="200" spans="1:14" s="4" customFormat="1" ht="12.75" hidden="1">
      <c r="A200" s="175"/>
      <c r="B200" s="128">
        <v>11</v>
      </c>
      <c r="C200" s="175" t="s">
        <v>56</v>
      </c>
      <c r="D200" s="128">
        <v>3224</v>
      </c>
      <c r="E200" s="129" t="s">
        <v>316</v>
      </c>
      <c r="F200" s="96">
        <v>30000</v>
      </c>
      <c r="G200" s="96"/>
      <c r="H200" s="96">
        <v>30000</v>
      </c>
      <c r="I200" s="96"/>
      <c r="J200" s="98"/>
      <c r="K200" s="98"/>
      <c r="L200" s="96"/>
      <c r="M200" s="96"/>
      <c r="N200" s="412">
        <f t="shared" si="27"/>
        <v>100</v>
      </c>
    </row>
    <row r="201" spans="1:14" s="4" customFormat="1" ht="12.75" hidden="1">
      <c r="A201" s="175"/>
      <c r="B201" s="128"/>
      <c r="C201" s="452" t="s">
        <v>56</v>
      </c>
      <c r="D201" s="448">
        <v>322411</v>
      </c>
      <c r="E201" s="449" t="s">
        <v>646</v>
      </c>
      <c r="F201" s="450">
        <v>15000</v>
      </c>
      <c r="G201" s="450"/>
      <c r="H201" s="450">
        <v>15000</v>
      </c>
      <c r="I201" s="450"/>
      <c r="J201" s="451"/>
      <c r="K201" s="451"/>
      <c r="L201" s="450"/>
      <c r="M201" s="450"/>
      <c r="N201" s="412">
        <f t="shared" si="27"/>
        <v>100</v>
      </c>
    </row>
    <row r="202" spans="1:14" s="4" customFormat="1" ht="12.75" hidden="1">
      <c r="A202" s="175"/>
      <c r="B202" s="128"/>
      <c r="C202" s="452" t="s">
        <v>56</v>
      </c>
      <c r="D202" s="448">
        <v>32242</v>
      </c>
      <c r="E202" s="449" t="s">
        <v>647</v>
      </c>
      <c r="F202" s="450">
        <v>15000</v>
      </c>
      <c r="G202" s="450"/>
      <c r="H202" s="450">
        <v>15000</v>
      </c>
      <c r="I202" s="450"/>
      <c r="J202" s="451"/>
      <c r="K202" s="451"/>
      <c r="L202" s="450"/>
      <c r="M202" s="450"/>
      <c r="N202" s="412">
        <f t="shared" si="27"/>
        <v>100</v>
      </c>
    </row>
    <row r="203" spans="1:14" s="4" customFormat="1" ht="12.75" hidden="1">
      <c r="A203" s="175"/>
      <c r="B203" s="128">
        <v>71</v>
      </c>
      <c r="C203" s="175" t="s">
        <v>56</v>
      </c>
      <c r="D203" s="128">
        <v>3225</v>
      </c>
      <c r="E203" s="129" t="s">
        <v>528</v>
      </c>
      <c r="F203" s="96">
        <v>20000</v>
      </c>
      <c r="G203" s="96"/>
      <c r="H203" s="96">
        <v>20000</v>
      </c>
      <c r="I203" s="96"/>
      <c r="J203" s="98"/>
      <c r="K203" s="98"/>
      <c r="L203" s="96"/>
      <c r="M203" s="96"/>
      <c r="N203" s="412">
        <f t="shared" si="27"/>
        <v>100</v>
      </c>
    </row>
    <row r="204" spans="1:14" s="3" customFormat="1" ht="12.75">
      <c r="A204" s="173"/>
      <c r="B204" s="339"/>
      <c r="C204" s="173" t="s">
        <v>56</v>
      </c>
      <c r="D204" s="114">
        <v>323</v>
      </c>
      <c r="E204" s="115" t="s">
        <v>42</v>
      </c>
      <c r="F204" s="95">
        <f>SUM(F205,F208,F213,)</f>
        <v>135000</v>
      </c>
      <c r="G204" s="95">
        <f aca="true" t="shared" si="33" ref="G204:M204">SUM(G205,G208,G213,)</f>
        <v>0</v>
      </c>
      <c r="H204" s="95">
        <f t="shared" si="33"/>
        <v>135000</v>
      </c>
      <c r="I204" s="95">
        <f t="shared" si="33"/>
        <v>0</v>
      </c>
      <c r="J204" s="95">
        <f t="shared" si="33"/>
        <v>0</v>
      </c>
      <c r="K204" s="95">
        <f t="shared" si="33"/>
        <v>0</v>
      </c>
      <c r="L204" s="95">
        <f t="shared" si="33"/>
        <v>0</v>
      </c>
      <c r="M204" s="95">
        <f t="shared" si="33"/>
        <v>0</v>
      </c>
      <c r="N204" s="412">
        <f t="shared" si="27"/>
        <v>100</v>
      </c>
    </row>
    <row r="205" spans="1:14" s="4" customFormat="1" ht="12.75" hidden="1">
      <c r="A205" s="175"/>
      <c r="B205" s="128">
        <v>71</v>
      </c>
      <c r="C205" s="175" t="s">
        <v>56</v>
      </c>
      <c r="D205" s="128">
        <v>3232</v>
      </c>
      <c r="E205" s="129" t="s">
        <v>341</v>
      </c>
      <c r="F205" s="96">
        <v>80000</v>
      </c>
      <c r="G205" s="96"/>
      <c r="H205" s="96">
        <v>80000</v>
      </c>
      <c r="I205" s="96"/>
      <c r="J205" s="98"/>
      <c r="K205" s="98"/>
      <c r="L205" s="96"/>
      <c r="M205" s="96"/>
      <c r="N205" s="412">
        <f t="shared" si="27"/>
        <v>100</v>
      </c>
    </row>
    <row r="206" spans="1:14" s="4" customFormat="1" ht="22.5" hidden="1">
      <c r="A206" s="175"/>
      <c r="B206" s="128"/>
      <c r="C206" s="452" t="s">
        <v>56</v>
      </c>
      <c r="D206" s="448">
        <v>32321</v>
      </c>
      <c r="E206" s="449" t="s">
        <v>648</v>
      </c>
      <c r="F206" s="450">
        <v>70000</v>
      </c>
      <c r="G206" s="450"/>
      <c r="H206" s="450">
        <v>70000</v>
      </c>
      <c r="I206" s="450"/>
      <c r="J206" s="451"/>
      <c r="K206" s="451"/>
      <c r="L206" s="450"/>
      <c r="M206" s="450"/>
      <c r="N206" s="412">
        <f t="shared" si="27"/>
        <v>100</v>
      </c>
    </row>
    <row r="207" spans="1:14" s="4" customFormat="1" ht="12.75" hidden="1">
      <c r="A207" s="175"/>
      <c r="B207" s="128"/>
      <c r="C207" s="452" t="s">
        <v>56</v>
      </c>
      <c r="D207" s="448">
        <v>32322</v>
      </c>
      <c r="E207" s="449" t="s">
        <v>649</v>
      </c>
      <c r="F207" s="450">
        <v>10000</v>
      </c>
      <c r="G207" s="450"/>
      <c r="H207" s="450">
        <v>10000</v>
      </c>
      <c r="I207" s="450"/>
      <c r="J207" s="451"/>
      <c r="K207" s="451"/>
      <c r="L207" s="450"/>
      <c r="M207" s="450"/>
      <c r="N207" s="412">
        <f t="shared" si="27"/>
        <v>100</v>
      </c>
    </row>
    <row r="208" spans="1:14" s="4" customFormat="1" ht="12.75" hidden="1">
      <c r="A208" s="175"/>
      <c r="B208" s="128">
        <v>11</v>
      </c>
      <c r="C208" s="175" t="s">
        <v>56</v>
      </c>
      <c r="D208" s="128">
        <v>3234</v>
      </c>
      <c r="E208" s="129" t="s">
        <v>328</v>
      </c>
      <c r="F208" s="96">
        <v>50000</v>
      </c>
      <c r="G208" s="96"/>
      <c r="H208" s="96">
        <v>50000</v>
      </c>
      <c r="I208" s="96"/>
      <c r="J208" s="98"/>
      <c r="K208" s="98"/>
      <c r="L208" s="96"/>
      <c r="M208" s="96"/>
      <c r="N208" s="412">
        <f aca="true" t="shared" si="34" ref="N208:N271">+H208/F208*100</f>
        <v>100</v>
      </c>
    </row>
    <row r="209" spans="1:14" s="4" customFormat="1" ht="12.75" hidden="1">
      <c r="A209" s="175"/>
      <c r="B209" s="128"/>
      <c r="C209" s="452" t="s">
        <v>56</v>
      </c>
      <c r="D209" s="448">
        <v>32341</v>
      </c>
      <c r="E209" s="449" t="s">
        <v>650</v>
      </c>
      <c r="F209" s="450">
        <v>5000</v>
      </c>
      <c r="G209" s="450"/>
      <c r="H209" s="450">
        <v>5000</v>
      </c>
      <c r="I209" s="450"/>
      <c r="J209" s="451"/>
      <c r="K209" s="451"/>
      <c r="L209" s="450"/>
      <c r="M209" s="450"/>
      <c r="N209" s="412">
        <f t="shared" si="34"/>
        <v>100</v>
      </c>
    </row>
    <row r="210" spans="1:14" s="4" customFormat="1" ht="12.75" hidden="1">
      <c r="A210" s="175"/>
      <c r="B210" s="128"/>
      <c r="C210" s="452" t="s">
        <v>56</v>
      </c>
      <c r="D210" s="448">
        <v>32342</v>
      </c>
      <c r="E210" s="449" t="s">
        <v>651</v>
      </c>
      <c r="F210" s="450">
        <v>22000</v>
      </c>
      <c r="G210" s="450"/>
      <c r="H210" s="450">
        <v>22000</v>
      </c>
      <c r="I210" s="450"/>
      <c r="J210" s="451"/>
      <c r="K210" s="451"/>
      <c r="L210" s="450"/>
      <c r="M210" s="450"/>
      <c r="N210" s="412">
        <f t="shared" si="34"/>
        <v>100</v>
      </c>
    </row>
    <row r="211" spans="1:14" s="4" customFormat="1" ht="12.75" hidden="1">
      <c r="A211" s="175"/>
      <c r="B211" s="128"/>
      <c r="C211" s="452" t="s">
        <v>56</v>
      </c>
      <c r="D211" s="448">
        <v>32343</v>
      </c>
      <c r="E211" s="449" t="s">
        <v>652</v>
      </c>
      <c r="F211" s="450">
        <v>22000</v>
      </c>
      <c r="G211" s="450"/>
      <c r="H211" s="450">
        <v>22000</v>
      </c>
      <c r="I211" s="450"/>
      <c r="J211" s="451"/>
      <c r="K211" s="451"/>
      <c r="L211" s="450"/>
      <c r="M211" s="450"/>
      <c r="N211" s="412">
        <f t="shared" si="34"/>
        <v>100</v>
      </c>
    </row>
    <row r="212" spans="1:14" s="4" customFormat="1" ht="12.75" hidden="1">
      <c r="A212" s="175"/>
      <c r="B212" s="128"/>
      <c r="C212" s="452" t="s">
        <v>56</v>
      </c>
      <c r="D212" s="448">
        <v>32344</v>
      </c>
      <c r="E212" s="449" t="s">
        <v>653</v>
      </c>
      <c r="F212" s="450">
        <v>1000</v>
      </c>
      <c r="G212" s="450"/>
      <c r="H212" s="450">
        <v>1000</v>
      </c>
      <c r="I212" s="450"/>
      <c r="J212" s="451"/>
      <c r="K212" s="451"/>
      <c r="L212" s="450"/>
      <c r="M212" s="450"/>
      <c r="N212" s="412">
        <f t="shared" si="34"/>
        <v>100</v>
      </c>
    </row>
    <row r="213" spans="1:14" s="4" customFormat="1" ht="12.75" hidden="1">
      <c r="A213" s="175"/>
      <c r="B213" s="128">
        <v>11</v>
      </c>
      <c r="C213" s="175" t="s">
        <v>56</v>
      </c>
      <c r="D213" s="128">
        <v>3237</v>
      </c>
      <c r="E213" s="129" t="s">
        <v>330</v>
      </c>
      <c r="F213" s="96">
        <v>5000</v>
      </c>
      <c r="G213" s="96"/>
      <c r="H213" s="96">
        <v>5000</v>
      </c>
      <c r="I213" s="96"/>
      <c r="J213" s="98"/>
      <c r="K213" s="98"/>
      <c r="L213" s="96"/>
      <c r="M213" s="96"/>
      <c r="N213" s="412">
        <f t="shared" si="34"/>
        <v>100</v>
      </c>
    </row>
    <row r="214" spans="1:14" s="2" customFormat="1" ht="12.75">
      <c r="A214" s="173"/>
      <c r="B214" s="114"/>
      <c r="C214" s="173" t="s">
        <v>56</v>
      </c>
      <c r="D214" s="114">
        <v>329</v>
      </c>
      <c r="E214" s="115" t="s">
        <v>8</v>
      </c>
      <c r="F214" s="95">
        <f>SUM(F215)</f>
        <v>30000</v>
      </c>
      <c r="G214" s="95">
        <f>SUM(G215)</f>
        <v>0</v>
      </c>
      <c r="H214" s="95">
        <f>SUM(H215)</f>
        <v>30000</v>
      </c>
      <c r="I214" s="95">
        <f>SUM(I215)</f>
        <v>0</v>
      </c>
      <c r="J214" s="94"/>
      <c r="K214" s="94"/>
      <c r="L214" s="95">
        <f>SUM(L215)</f>
        <v>0</v>
      </c>
      <c r="M214" s="95"/>
      <c r="N214" s="412">
        <f t="shared" si="34"/>
        <v>100</v>
      </c>
    </row>
    <row r="215" spans="1:14" s="4" customFormat="1" ht="12.75" hidden="1">
      <c r="A215" s="175"/>
      <c r="B215" s="128">
        <v>11</v>
      </c>
      <c r="C215" s="175" t="s">
        <v>56</v>
      </c>
      <c r="D215" s="128">
        <v>3292</v>
      </c>
      <c r="E215" s="129" t="s">
        <v>628</v>
      </c>
      <c r="F215" s="96">
        <v>30000</v>
      </c>
      <c r="G215" s="96"/>
      <c r="H215" s="96">
        <v>30000</v>
      </c>
      <c r="I215" s="96"/>
      <c r="J215" s="98"/>
      <c r="K215" s="98"/>
      <c r="L215" s="96"/>
      <c r="M215" s="96"/>
      <c r="N215" s="412">
        <f t="shared" si="34"/>
        <v>100</v>
      </c>
    </row>
    <row r="216" spans="1:14" ht="12.75">
      <c r="A216" s="169" t="s">
        <v>130</v>
      </c>
      <c r="B216" s="336" t="s">
        <v>471</v>
      </c>
      <c r="C216" s="198" t="s">
        <v>56</v>
      </c>
      <c r="D216" s="199" t="s">
        <v>247</v>
      </c>
      <c r="E216" s="171"/>
      <c r="F216" s="172">
        <f>SUM(F218)</f>
        <v>10000</v>
      </c>
      <c r="G216" s="172">
        <f>SUM(G218)</f>
        <v>0</v>
      </c>
      <c r="H216" s="172">
        <f>SUM(H218)</f>
        <v>10000</v>
      </c>
      <c r="I216" s="172">
        <f>SUM(I218)</f>
        <v>0</v>
      </c>
      <c r="J216" s="172">
        <v>330750</v>
      </c>
      <c r="K216" s="172">
        <v>180000</v>
      </c>
      <c r="L216" s="172">
        <f>SUM(L218)</f>
        <v>0</v>
      </c>
      <c r="M216" s="172"/>
      <c r="N216" s="412">
        <f t="shared" si="34"/>
        <v>100</v>
      </c>
    </row>
    <row r="217" spans="1:14" s="406" customFormat="1" ht="12.75">
      <c r="A217" s="419"/>
      <c r="B217" s="428">
        <v>11</v>
      </c>
      <c r="C217" s="429"/>
      <c r="D217" s="421"/>
      <c r="E217" s="421" t="s">
        <v>567</v>
      </c>
      <c r="F217" s="422">
        <v>10000</v>
      </c>
      <c r="G217" s="422">
        <v>0</v>
      </c>
      <c r="H217" s="422">
        <v>10000</v>
      </c>
      <c r="I217" s="422">
        <v>0</v>
      </c>
      <c r="J217" s="422"/>
      <c r="K217" s="422"/>
      <c r="L217" s="422"/>
      <c r="M217" s="422"/>
      <c r="N217" s="412">
        <f t="shared" si="34"/>
        <v>100</v>
      </c>
    </row>
    <row r="218" spans="1:14" s="2" customFormat="1" ht="12.75">
      <c r="A218" s="173"/>
      <c r="B218" s="128"/>
      <c r="C218" s="173" t="s">
        <v>56</v>
      </c>
      <c r="D218" s="114">
        <v>3</v>
      </c>
      <c r="E218" s="115" t="s">
        <v>3</v>
      </c>
      <c r="F218" s="95">
        <f aca="true" t="shared" si="35" ref="F218:I219">SUM(F219)</f>
        <v>10000</v>
      </c>
      <c r="G218" s="95">
        <f t="shared" si="35"/>
        <v>0</v>
      </c>
      <c r="H218" s="95">
        <f t="shared" si="35"/>
        <v>10000</v>
      </c>
      <c r="I218" s="95">
        <f t="shared" si="35"/>
        <v>0</v>
      </c>
      <c r="J218" s="93">
        <v>330750</v>
      </c>
      <c r="K218" s="93">
        <v>180000</v>
      </c>
      <c r="L218" s="95">
        <f>SUM(L219)</f>
        <v>0</v>
      </c>
      <c r="M218" s="95"/>
      <c r="N218" s="412">
        <f t="shared" si="34"/>
        <v>100</v>
      </c>
    </row>
    <row r="219" spans="1:14" s="2" customFormat="1" ht="12.75">
      <c r="A219" s="173"/>
      <c r="B219" s="128"/>
      <c r="C219" s="173" t="s">
        <v>56</v>
      </c>
      <c r="D219" s="114">
        <v>38</v>
      </c>
      <c r="E219" s="115" t="s">
        <v>5</v>
      </c>
      <c r="F219" s="95">
        <f t="shared" si="35"/>
        <v>10000</v>
      </c>
      <c r="G219" s="95">
        <f t="shared" si="35"/>
        <v>0</v>
      </c>
      <c r="H219" s="95">
        <f t="shared" si="35"/>
        <v>10000</v>
      </c>
      <c r="I219" s="95">
        <f t="shared" si="35"/>
        <v>0</v>
      </c>
      <c r="J219" s="93">
        <v>330750</v>
      </c>
      <c r="K219" s="93">
        <v>180000</v>
      </c>
      <c r="L219" s="95">
        <f>SUM(L220)</f>
        <v>0</v>
      </c>
      <c r="M219" s="95"/>
      <c r="N219" s="412">
        <f t="shared" si="34"/>
        <v>100</v>
      </c>
    </row>
    <row r="220" spans="1:14" s="2" customFormat="1" ht="12.75">
      <c r="A220" s="173"/>
      <c r="B220" s="339"/>
      <c r="C220" s="173" t="s">
        <v>56</v>
      </c>
      <c r="D220" s="114">
        <v>385</v>
      </c>
      <c r="E220" s="115" t="s">
        <v>47</v>
      </c>
      <c r="F220" s="95">
        <f>SUM(F221)</f>
        <v>10000</v>
      </c>
      <c r="G220" s="95">
        <f>SUM(G221)</f>
        <v>0</v>
      </c>
      <c r="H220" s="95">
        <f>SUM(H221)</f>
        <v>10000</v>
      </c>
      <c r="I220" s="95">
        <f>SUM(I221)</f>
        <v>0</v>
      </c>
      <c r="J220" s="94" t="e">
        <f>SUM(#REF!)</f>
        <v>#REF!</v>
      </c>
      <c r="K220" s="94" t="e">
        <f>SUM(#REF!)</f>
        <v>#REF!</v>
      </c>
      <c r="L220" s="95">
        <f>SUM(L221)</f>
        <v>0</v>
      </c>
      <c r="M220" s="95"/>
      <c r="N220" s="412">
        <f t="shared" si="34"/>
        <v>100</v>
      </c>
    </row>
    <row r="221" spans="1:14" s="4" customFormat="1" ht="12.75" hidden="1">
      <c r="A221" s="175"/>
      <c r="B221" s="128"/>
      <c r="C221" s="175" t="s">
        <v>56</v>
      </c>
      <c r="D221" s="128">
        <v>3851</v>
      </c>
      <c r="E221" s="129" t="s">
        <v>342</v>
      </c>
      <c r="F221" s="96">
        <v>10000</v>
      </c>
      <c r="G221" s="96"/>
      <c r="H221" s="96">
        <v>10000</v>
      </c>
      <c r="I221" s="96"/>
      <c r="J221" s="98"/>
      <c r="K221" s="98"/>
      <c r="L221" s="96"/>
      <c r="M221" s="96"/>
      <c r="N221" s="412">
        <f t="shared" si="34"/>
        <v>100</v>
      </c>
    </row>
    <row r="222" spans="1:16" ht="12.75">
      <c r="A222" s="169" t="s">
        <v>131</v>
      </c>
      <c r="B222" s="336" t="s">
        <v>472</v>
      </c>
      <c r="C222" s="198" t="s">
        <v>56</v>
      </c>
      <c r="D222" s="479" t="s">
        <v>242</v>
      </c>
      <c r="E222" s="199" t="s">
        <v>248</v>
      </c>
      <c r="F222" s="172">
        <f>SUM(F224)</f>
        <v>100000</v>
      </c>
      <c r="G222" s="172">
        <f>SUM(G224)</f>
        <v>0</v>
      </c>
      <c r="H222" s="172">
        <f>SUM(H224)</f>
        <v>100000</v>
      </c>
      <c r="I222" s="172">
        <f>SUM(I224)</f>
        <v>0</v>
      </c>
      <c r="J222" s="172">
        <v>52500</v>
      </c>
      <c r="K222" s="172">
        <v>158400</v>
      </c>
      <c r="L222" s="172">
        <f>SUM(L224)</f>
        <v>0</v>
      </c>
      <c r="M222" s="172"/>
      <c r="N222" s="412">
        <f t="shared" si="34"/>
        <v>100</v>
      </c>
      <c r="O222" s="372"/>
      <c r="P222" s="372"/>
    </row>
    <row r="223" spans="1:14" s="406" customFormat="1" ht="12.75">
      <c r="A223" s="419"/>
      <c r="B223" s="428">
        <v>71</v>
      </c>
      <c r="C223" s="429"/>
      <c r="D223" s="425"/>
      <c r="E223" s="421" t="s">
        <v>730</v>
      </c>
      <c r="F223" s="422">
        <v>100000</v>
      </c>
      <c r="G223" s="422"/>
      <c r="H223" s="422">
        <v>100000</v>
      </c>
      <c r="I223" s="422"/>
      <c r="J223" s="422"/>
      <c r="K223" s="422"/>
      <c r="L223" s="422"/>
      <c r="M223" s="422"/>
      <c r="N223" s="412">
        <f t="shared" si="34"/>
        <v>100</v>
      </c>
    </row>
    <row r="224" spans="1:14" s="2" customFormat="1" ht="12.75">
      <c r="A224" s="173"/>
      <c r="B224" s="339"/>
      <c r="C224" s="173" t="s">
        <v>56</v>
      </c>
      <c r="D224" s="114">
        <v>4</v>
      </c>
      <c r="E224" s="115" t="s">
        <v>11</v>
      </c>
      <c r="F224" s="95">
        <f>SUM(F225)</f>
        <v>100000</v>
      </c>
      <c r="G224" s="95">
        <f>SUM(G225)</f>
        <v>0</v>
      </c>
      <c r="H224" s="95">
        <f>SUM(H225)</f>
        <v>100000</v>
      </c>
      <c r="I224" s="95">
        <f>SUM(I225)</f>
        <v>0</v>
      </c>
      <c r="J224" s="93">
        <v>52500</v>
      </c>
      <c r="K224" s="93">
        <v>158400</v>
      </c>
      <c r="L224" s="95">
        <f>SUM(L225)</f>
        <v>0</v>
      </c>
      <c r="M224" s="95"/>
      <c r="N224" s="412">
        <f t="shared" si="34"/>
        <v>100</v>
      </c>
    </row>
    <row r="225" spans="1:14" s="2" customFormat="1" ht="22.5">
      <c r="A225" s="173"/>
      <c r="B225" s="128"/>
      <c r="C225" s="173" t="s">
        <v>56</v>
      </c>
      <c r="D225" s="114">
        <v>42</v>
      </c>
      <c r="E225" s="115" t="s">
        <v>12</v>
      </c>
      <c r="F225" s="95">
        <f>SUM(F226,F231)</f>
        <v>100000</v>
      </c>
      <c r="G225" s="95">
        <f>SUM(G226,G231)</f>
        <v>0</v>
      </c>
      <c r="H225" s="95">
        <f>SUM(H226,H231)</f>
        <v>100000</v>
      </c>
      <c r="I225" s="95">
        <f>SUM(I226,I231)</f>
        <v>0</v>
      </c>
      <c r="J225" s="93">
        <v>52500</v>
      </c>
      <c r="K225" s="93">
        <v>158400</v>
      </c>
      <c r="L225" s="95">
        <f>SUM(L226,L231)</f>
        <v>0</v>
      </c>
      <c r="M225" s="95"/>
      <c r="N225" s="412">
        <f t="shared" si="34"/>
        <v>100</v>
      </c>
    </row>
    <row r="226" spans="1:14" s="2" customFormat="1" ht="12.75">
      <c r="A226" s="173"/>
      <c r="B226" s="339"/>
      <c r="C226" s="173" t="s">
        <v>56</v>
      </c>
      <c r="D226" s="114">
        <v>422</v>
      </c>
      <c r="E226" s="115" t="s">
        <v>40</v>
      </c>
      <c r="F226" s="95">
        <f>SUM(F227:F229)</f>
        <v>50000</v>
      </c>
      <c r="G226" s="95">
        <f aca="true" t="shared" si="36" ref="G226:L226">SUM(G227:G229)</f>
        <v>0</v>
      </c>
      <c r="H226" s="95">
        <f t="shared" si="36"/>
        <v>50000</v>
      </c>
      <c r="I226" s="95">
        <f t="shared" si="36"/>
        <v>0</v>
      </c>
      <c r="J226" s="95">
        <f t="shared" si="36"/>
        <v>0</v>
      </c>
      <c r="K226" s="95">
        <f t="shared" si="36"/>
        <v>0</v>
      </c>
      <c r="L226" s="95">
        <f t="shared" si="36"/>
        <v>0</v>
      </c>
      <c r="M226" s="95"/>
      <c r="N226" s="412">
        <f t="shared" si="34"/>
        <v>100</v>
      </c>
    </row>
    <row r="227" spans="1:14" s="4" customFormat="1" ht="12.75" hidden="1">
      <c r="A227" s="175"/>
      <c r="B227" s="128"/>
      <c r="C227" s="175" t="s">
        <v>56</v>
      </c>
      <c r="D227" s="128">
        <v>4221</v>
      </c>
      <c r="E227" s="129" t="s">
        <v>343</v>
      </c>
      <c r="F227" s="96">
        <v>20000</v>
      </c>
      <c r="G227" s="96"/>
      <c r="H227" s="96">
        <v>20000</v>
      </c>
      <c r="I227" s="96"/>
      <c r="J227" s="98"/>
      <c r="K227" s="98"/>
      <c r="L227" s="96"/>
      <c r="M227" s="96"/>
      <c r="N227" s="412">
        <f t="shared" si="34"/>
        <v>100</v>
      </c>
    </row>
    <row r="228" spans="1:14" s="4" customFormat="1" ht="12.75" hidden="1">
      <c r="A228" s="175"/>
      <c r="B228" s="128"/>
      <c r="C228" s="175" t="s">
        <v>56</v>
      </c>
      <c r="D228" s="128">
        <v>4223</v>
      </c>
      <c r="E228" s="129" t="s">
        <v>417</v>
      </c>
      <c r="F228" s="96">
        <v>15000</v>
      </c>
      <c r="G228" s="96"/>
      <c r="H228" s="96">
        <v>15000</v>
      </c>
      <c r="I228" s="96"/>
      <c r="J228" s="98"/>
      <c r="K228" s="98"/>
      <c r="L228" s="96"/>
      <c r="M228" s="96"/>
      <c r="N228" s="412">
        <f t="shared" si="34"/>
        <v>100</v>
      </c>
    </row>
    <row r="229" spans="1:14" s="4" customFormat="1" ht="12.75" hidden="1">
      <c r="A229" s="175"/>
      <c r="B229" s="128"/>
      <c r="C229" s="175" t="s">
        <v>56</v>
      </c>
      <c r="D229" s="128">
        <v>4227</v>
      </c>
      <c r="E229" s="129" t="s">
        <v>418</v>
      </c>
      <c r="F229" s="96">
        <v>15000</v>
      </c>
      <c r="G229" s="96"/>
      <c r="H229" s="96">
        <v>15000</v>
      </c>
      <c r="I229" s="96"/>
      <c r="J229" s="98"/>
      <c r="K229" s="98"/>
      <c r="L229" s="96"/>
      <c r="M229" s="96"/>
      <c r="N229" s="412">
        <f t="shared" si="34"/>
        <v>100</v>
      </c>
    </row>
    <row r="230" spans="1:14" s="2" customFormat="1" ht="12.75">
      <c r="A230" s="173"/>
      <c r="B230" s="128"/>
      <c r="C230" s="173" t="s">
        <v>56</v>
      </c>
      <c r="D230" s="114">
        <v>423</v>
      </c>
      <c r="E230" s="115" t="s">
        <v>303</v>
      </c>
      <c r="F230" s="95"/>
      <c r="G230" s="95"/>
      <c r="H230" s="95"/>
      <c r="I230" s="95"/>
      <c r="J230" s="94"/>
      <c r="K230" s="94"/>
      <c r="L230" s="95"/>
      <c r="M230" s="95"/>
      <c r="N230" s="412" t="e">
        <f t="shared" si="34"/>
        <v>#DIV/0!</v>
      </c>
    </row>
    <row r="231" spans="1:14" s="3" customFormat="1" ht="12.75">
      <c r="A231" s="173"/>
      <c r="B231" s="339"/>
      <c r="C231" s="173" t="s">
        <v>56</v>
      </c>
      <c r="D231" s="114">
        <v>426</v>
      </c>
      <c r="E231" s="115" t="s">
        <v>48</v>
      </c>
      <c r="F231" s="95">
        <f>SUM(F232)</f>
        <v>50000</v>
      </c>
      <c r="G231" s="95">
        <f>SUM(G232)</f>
        <v>0</v>
      </c>
      <c r="H231" s="95">
        <f>SUM(H232)</f>
        <v>50000</v>
      </c>
      <c r="I231" s="95">
        <f>SUM(I232)</f>
        <v>0</v>
      </c>
      <c r="J231" s="94" t="e">
        <f>SUM(#REF!)</f>
        <v>#REF!</v>
      </c>
      <c r="K231" s="94" t="e">
        <f>SUM(#REF!)</f>
        <v>#REF!</v>
      </c>
      <c r="L231" s="95">
        <f>SUM(L232)</f>
        <v>0</v>
      </c>
      <c r="M231" s="95"/>
      <c r="N231" s="412">
        <f t="shared" si="34"/>
        <v>100</v>
      </c>
    </row>
    <row r="232" spans="1:14" s="4" customFormat="1" ht="12.75" hidden="1">
      <c r="A232" s="175"/>
      <c r="B232" s="128"/>
      <c r="C232" s="175" t="s">
        <v>56</v>
      </c>
      <c r="D232" s="128">
        <v>4262</v>
      </c>
      <c r="E232" s="129" t="s">
        <v>344</v>
      </c>
      <c r="F232" s="96">
        <v>50000</v>
      </c>
      <c r="G232" s="96"/>
      <c r="H232" s="96">
        <v>50000</v>
      </c>
      <c r="I232" s="96"/>
      <c r="J232" s="98"/>
      <c r="K232" s="98"/>
      <c r="L232" s="96"/>
      <c r="M232" s="96"/>
      <c r="N232" s="412">
        <f t="shared" si="34"/>
        <v>100</v>
      </c>
    </row>
    <row r="233" spans="1:14" s="3" customFormat="1" ht="12.75" customHeight="1">
      <c r="A233" s="403" t="s">
        <v>132</v>
      </c>
      <c r="B233" s="192">
        <v>52</v>
      </c>
      <c r="C233" s="403" t="s">
        <v>302</v>
      </c>
      <c r="D233" s="177" t="s">
        <v>242</v>
      </c>
      <c r="E233" s="178" t="s">
        <v>294</v>
      </c>
      <c r="F233" s="179">
        <f aca="true" t="shared" si="37" ref="F233:L233">SUM(F235)</f>
        <v>0</v>
      </c>
      <c r="G233" s="179">
        <f t="shared" si="37"/>
        <v>0</v>
      </c>
      <c r="H233" s="179">
        <f t="shared" si="37"/>
        <v>0</v>
      </c>
      <c r="I233" s="179">
        <f t="shared" si="37"/>
        <v>0</v>
      </c>
      <c r="J233" s="179" t="e">
        <f t="shared" si="37"/>
        <v>#REF!</v>
      </c>
      <c r="K233" s="179" t="e">
        <f t="shared" si="37"/>
        <v>#REF!</v>
      </c>
      <c r="L233" s="179">
        <f t="shared" si="37"/>
        <v>0</v>
      </c>
      <c r="M233" s="179"/>
      <c r="N233" s="412" t="e">
        <f t="shared" si="34"/>
        <v>#DIV/0!</v>
      </c>
    </row>
    <row r="234" spans="1:14" s="407" customFormat="1" ht="12.75" customHeight="1">
      <c r="A234" s="423"/>
      <c r="B234" s="425">
        <v>527</v>
      </c>
      <c r="C234" s="423"/>
      <c r="D234" s="425"/>
      <c r="E234" s="426" t="s">
        <v>571</v>
      </c>
      <c r="F234" s="427">
        <v>0</v>
      </c>
      <c r="G234" s="427"/>
      <c r="H234" s="427">
        <v>0</v>
      </c>
      <c r="I234" s="427"/>
      <c r="J234" s="427"/>
      <c r="K234" s="427"/>
      <c r="L234" s="427"/>
      <c r="M234" s="427"/>
      <c r="N234" s="412" t="e">
        <f t="shared" si="34"/>
        <v>#DIV/0!</v>
      </c>
    </row>
    <row r="235" spans="1:14" s="3" customFormat="1" ht="12.75">
      <c r="A235" s="173"/>
      <c r="B235" s="128"/>
      <c r="C235" s="173" t="s">
        <v>302</v>
      </c>
      <c r="D235" s="114">
        <v>4</v>
      </c>
      <c r="E235" s="115" t="s">
        <v>119</v>
      </c>
      <c r="F235" s="95">
        <f aca="true" t="shared" si="38" ref="F235:L237">SUM(F236)</f>
        <v>0</v>
      </c>
      <c r="G235" s="95">
        <f t="shared" si="38"/>
        <v>0</v>
      </c>
      <c r="H235" s="95">
        <f t="shared" si="38"/>
        <v>0</v>
      </c>
      <c r="I235" s="95">
        <f t="shared" si="38"/>
        <v>0</v>
      </c>
      <c r="J235" s="92" t="e">
        <f t="shared" si="38"/>
        <v>#REF!</v>
      </c>
      <c r="K235" s="92" t="e">
        <f t="shared" si="38"/>
        <v>#REF!</v>
      </c>
      <c r="L235" s="95">
        <f t="shared" si="38"/>
        <v>0</v>
      </c>
      <c r="M235" s="95"/>
      <c r="N235" s="412" t="e">
        <f t="shared" si="34"/>
        <v>#DIV/0!</v>
      </c>
    </row>
    <row r="236" spans="1:14" s="3" customFormat="1" ht="12.75">
      <c r="A236" s="173"/>
      <c r="B236" s="128"/>
      <c r="C236" s="173" t="s">
        <v>302</v>
      </c>
      <c r="D236" s="114">
        <v>42</v>
      </c>
      <c r="E236" s="115" t="s">
        <v>120</v>
      </c>
      <c r="F236" s="95">
        <f t="shared" si="38"/>
        <v>0</v>
      </c>
      <c r="G236" s="95">
        <f t="shared" si="38"/>
        <v>0</v>
      </c>
      <c r="H236" s="95">
        <f t="shared" si="38"/>
        <v>0</v>
      </c>
      <c r="I236" s="95">
        <f t="shared" si="38"/>
        <v>0</v>
      </c>
      <c r="J236" s="92" t="e">
        <f t="shared" si="38"/>
        <v>#REF!</v>
      </c>
      <c r="K236" s="92" t="e">
        <f t="shared" si="38"/>
        <v>#REF!</v>
      </c>
      <c r="L236" s="95">
        <f t="shared" si="38"/>
        <v>0</v>
      </c>
      <c r="M236" s="95"/>
      <c r="N236" s="412" t="e">
        <f t="shared" si="34"/>
        <v>#DIV/0!</v>
      </c>
    </row>
    <row r="237" spans="1:14" s="3" customFormat="1" ht="12.75">
      <c r="A237" s="173"/>
      <c r="B237" s="339"/>
      <c r="C237" s="173" t="s">
        <v>302</v>
      </c>
      <c r="D237" s="114">
        <v>426</v>
      </c>
      <c r="E237" s="115" t="s">
        <v>48</v>
      </c>
      <c r="F237" s="94">
        <f t="shared" si="38"/>
        <v>0</v>
      </c>
      <c r="G237" s="94">
        <f t="shared" si="38"/>
        <v>0</v>
      </c>
      <c r="H237" s="94">
        <f t="shared" si="38"/>
        <v>0</v>
      </c>
      <c r="I237" s="94">
        <f t="shared" si="38"/>
        <v>0</v>
      </c>
      <c r="J237" s="94" t="e">
        <f>SUM(#REF!)</f>
        <v>#REF!</v>
      </c>
      <c r="K237" s="94" t="e">
        <f>SUM(#REF!)</f>
        <v>#REF!</v>
      </c>
      <c r="L237" s="94">
        <f t="shared" si="38"/>
        <v>0</v>
      </c>
      <c r="M237" s="94"/>
      <c r="N237" s="412" t="e">
        <f t="shared" si="34"/>
        <v>#DIV/0!</v>
      </c>
    </row>
    <row r="238" spans="1:14" s="4" customFormat="1" ht="12.75" hidden="1">
      <c r="A238" s="175"/>
      <c r="B238" s="128"/>
      <c r="C238" s="175" t="s">
        <v>302</v>
      </c>
      <c r="D238" s="128">
        <v>4263</v>
      </c>
      <c r="E238" s="129" t="s">
        <v>345</v>
      </c>
      <c r="F238" s="98">
        <v>0</v>
      </c>
      <c r="G238" s="98"/>
      <c r="H238" s="98">
        <v>0</v>
      </c>
      <c r="I238" s="98"/>
      <c r="J238" s="98"/>
      <c r="K238" s="98"/>
      <c r="L238" s="98"/>
      <c r="M238" s="98"/>
      <c r="N238" s="412" t="e">
        <f t="shared" si="34"/>
        <v>#DIV/0!</v>
      </c>
    </row>
    <row r="239" spans="1:14" s="3" customFormat="1" ht="12.75">
      <c r="A239" s="200" t="s">
        <v>174</v>
      </c>
      <c r="B239" s="201"/>
      <c r="C239" s="202"/>
      <c r="D239" s="203" t="s">
        <v>89</v>
      </c>
      <c r="E239" s="127"/>
      <c r="F239" s="91">
        <f>SUM(F241)</f>
        <v>173000</v>
      </c>
      <c r="G239" s="91">
        <f>SUM(G241)</f>
        <v>0</v>
      </c>
      <c r="H239" s="91">
        <f>SUM(H241)</f>
        <v>173000</v>
      </c>
      <c r="I239" s="91">
        <f>SUM(I241)</f>
        <v>0</v>
      </c>
      <c r="J239" s="91" t="e">
        <f>+J241</f>
        <v>#REF!</v>
      </c>
      <c r="K239" s="91" t="e">
        <f>+K241</f>
        <v>#REF!</v>
      </c>
      <c r="L239" s="91">
        <f>SUM(L241)</f>
        <v>0</v>
      </c>
      <c r="M239" s="91"/>
      <c r="N239" s="412">
        <f t="shared" si="34"/>
        <v>100</v>
      </c>
    </row>
    <row r="240" spans="1:14" s="3" customFormat="1" ht="12.75">
      <c r="A240" s="200" t="s">
        <v>60</v>
      </c>
      <c r="B240" s="201"/>
      <c r="C240" s="202" t="s">
        <v>60</v>
      </c>
      <c r="D240" s="203" t="s">
        <v>249</v>
      </c>
      <c r="E240" s="127"/>
      <c r="F240" s="127"/>
      <c r="G240" s="127"/>
      <c r="H240" s="127"/>
      <c r="I240" s="127"/>
      <c r="J240" s="127"/>
      <c r="K240" s="127"/>
      <c r="L240" s="127"/>
      <c r="M240" s="127"/>
      <c r="N240" s="412" t="e">
        <f t="shared" si="34"/>
        <v>#DIV/0!</v>
      </c>
    </row>
    <row r="241" spans="1:14" ht="12.75">
      <c r="A241" s="166" t="s">
        <v>133</v>
      </c>
      <c r="B241" s="180"/>
      <c r="C241" s="167"/>
      <c r="D241" s="204" t="s">
        <v>250</v>
      </c>
      <c r="E241" s="182" t="s">
        <v>251</v>
      </c>
      <c r="F241" s="168">
        <f>SUM(F252,F242,F258)</f>
        <v>173000</v>
      </c>
      <c r="G241" s="168">
        <f>SUM(G252,G242,G258)</f>
        <v>0</v>
      </c>
      <c r="H241" s="168">
        <f>SUM(H252,H242,H258)</f>
        <v>173000</v>
      </c>
      <c r="I241" s="168">
        <f>SUM(I252,I242,I258)</f>
        <v>0</v>
      </c>
      <c r="J241" s="168" t="e">
        <f>+J242+J252+#REF!+#REF!</f>
        <v>#REF!</v>
      </c>
      <c r="K241" s="168" t="e">
        <f>+K242+K252+#REF!+#REF!</f>
        <v>#REF!</v>
      </c>
      <c r="L241" s="168">
        <f>SUM(L252,L242,L258)</f>
        <v>0</v>
      </c>
      <c r="M241" s="168"/>
      <c r="N241" s="412">
        <f t="shared" si="34"/>
        <v>100</v>
      </c>
    </row>
    <row r="242" spans="1:14" ht="12.75">
      <c r="A242" s="169" t="s">
        <v>134</v>
      </c>
      <c r="B242" s="336" t="s">
        <v>473</v>
      </c>
      <c r="C242" s="198" t="s">
        <v>61</v>
      </c>
      <c r="D242" s="199" t="s">
        <v>242</v>
      </c>
      <c r="E242" s="171" t="s">
        <v>252</v>
      </c>
      <c r="F242" s="172">
        <f>SUM(F245)</f>
        <v>130000</v>
      </c>
      <c r="G242" s="172">
        <f>SUM(G245)</f>
        <v>0</v>
      </c>
      <c r="H242" s="172">
        <f>SUM(H245)</f>
        <v>130000</v>
      </c>
      <c r="I242" s="172">
        <f>SUM(I245)</f>
        <v>0</v>
      </c>
      <c r="J242" s="172">
        <v>385000</v>
      </c>
      <c r="K242" s="172">
        <v>450000</v>
      </c>
      <c r="L242" s="172">
        <f>SUM(L245)</f>
        <v>0</v>
      </c>
      <c r="M242" s="172"/>
      <c r="N242" s="412">
        <f t="shared" si="34"/>
        <v>100</v>
      </c>
    </row>
    <row r="243" spans="1:14" s="406" customFormat="1" ht="12.75">
      <c r="A243" s="419"/>
      <c r="B243" s="428">
        <v>433</v>
      </c>
      <c r="C243" s="429"/>
      <c r="D243" s="421"/>
      <c r="E243" s="421" t="s">
        <v>572</v>
      </c>
      <c r="F243" s="422">
        <v>0</v>
      </c>
      <c r="G243" s="422"/>
      <c r="H243" s="422">
        <v>0</v>
      </c>
      <c r="I243" s="422"/>
      <c r="J243" s="422"/>
      <c r="K243" s="422"/>
      <c r="L243" s="422"/>
      <c r="M243" s="422"/>
      <c r="N243" s="412" t="e">
        <f t="shared" si="34"/>
        <v>#DIV/0!</v>
      </c>
    </row>
    <row r="244" spans="1:14" s="406" customFormat="1" ht="12.75">
      <c r="A244" s="419"/>
      <c r="B244" s="428">
        <v>11</v>
      </c>
      <c r="C244" s="429"/>
      <c r="D244" s="421"/>
      <c r="E244" s="421" t="s">
        <v>567</v>
      </c>
      <c r="F244" s="422">
        <v>130000</v>
      </c>
      <c r="G244" s="422"/>
      <c r="H244" s="422">
        <v>130000</v>
      </c>
      <c r="I244" s="422"/>
      <c r="J244" s="422"/>
      <c r="K244" s="422"/>
      <c r="L244" s="422"/>
      <c r="M244" s="422"/>
      <c r="N244" s="412">
        <f t="shared" si="34"/>
        <v>100</v>
      </c>
    </row>
    <row r="245" spans="1:14" s="2" customFormat="1" ht="12.75">
      <c r="A245" s="173"/>
      <c r="B245" s="339"/>
      <c r="C245" s="173" t="s">
        <v>61</v>
      </c>
      <c r="D245" s="114">
        <v>3</v>
      </c>
      <c r="E245" s="115" t="s">
        <v>3</v>
      </c>
      <c r="F245" s="95">
        <f>SUM(F246,F249)</f>
        <v>130000</v>
      </c>
      <c r="G245" s="95">
        <f>SUM(G246,G249)</f>
        <v>0</v>
      </c>
      <c r="H245" s="95">
        <f>SUM(H246,H249)</f>
        <v>130000</v>
      </c>
      <c r="I245" s="95">
        <f>SUM(I246,I249)</f>
        <v>0</v>
      </c>
      <c r="J245" s="93">
        <v>385000</v>
      </c>
      <c r="K245" s="93">
        <v>450000</v>
      </c>
      <c r="L245" s="95">
        <f>SUM(L246,L249)</f>
        <v>0</v>
      </c>
      <c r="M245" s="95"/>
      <c r="N245" s="412">
        <f t="shared" si="34"/>
        <v>100</v>
      </c>
    </row>
    <row r="246" spans="1:14" s="2" customFormat="1" ht="12.75">
      <c r="A246" s="173"/>
      <c r="B246" s="128"/>
      <c r="C246" s="173" t="s">
        <v>61</v>
      </c>
      <c r="D246" s="114">
        <v>32</v>
      </c>
      <c r="E246" s="115" t="s">
        <v>4</v>
      </c>
      <c r="F246" s="95">
        <f>SUM(F247)</f>
        <v>0</v>
      </c>
      <c r="G246" s="95">
        <f>SUM(G247)</f>
        <v>0</v>
      </c>
      <c r="H246" s="95">
        <f>SUM(H247)</f>
        <v>0</v>
      </c>
      <c r="I246" s="95">
        <f>SUM(I247)</f>
        <v>0</v>
      </c>
      <c r="J246" s="93"/>
      <c r="K246" s="93"/>
      <c r="L246" s="95">
        <f>SUM(L247)</f>
        <v>0</v>
      </c>
      <c r="M246" s="95"/>
      <c r="N246" s="412" t="e">
        <f t="shared" si="34"/>
        <v>#DIV/0!</v>
      </c>
    </row>
    <row r="247" spans="1:14" s="2" customFormat="1" ht="12.75">
      <c r="A247" s="173"/>
      <c r="B247" s="128"/>
      <c r="C247" s="173" t="s">
        <v>61</v>
      </c>
      <c r="D247" s="114">
        <v>323</v>
      </c>
      <c r="E247" s="115" t="s">
        <v>42</v>
      </c>
      <c r="F247" s="95">
        <v>0</v>
      </c>
      <c r="G247" s="95">
        <v>0</v>
      </c>
      <c r="H247" s="95">
        <v>0</v>
      </c>
      <c r="I247" s="95">
        <v>0</v>
      </c>
      <c r="J247" s="94" t="e">
        <f>SUM(#REF!)</f>
        <v>#REF!</v>
      </c>
      <c r="K247" s="94" t="e">
        <f>SUM(#REF!)</f>
        <v>#REF!</v>
      </c>
      <c r="L247" s="95">
        <v>0</v>
      </c>
      <c r="M247" s="95"/>
      <c r="N247" s="412" t="e">
        <f t="shared" si="34"/>
        <v>#DIV/0!</v>
      </c>
    </row>
    <row r="248" spans="1:14" s="4" customFormat="1" ht="12.75" hidden="1">
      <c r="A248" s="175"/>
      <c r="B248" s="128"/>
      <c r="C248" s="175" t="s">
        <v>61</v>
      </c>
      <c r="D248" s="128">
        <v>3237</v>
      </c>
      <c r="E248" s="129" t="s">
        <v>330</v>
      </c>
      <c r="F248" s="98">
        <v>0</v>
      </c>
      <c r="G248" s="98">
        <v>0</v>
      </c>
      <c r="H248" s="98">
        <v>0</v>
      </c>
      <c r="I248" s="98">
        <v>0</v>
      </c>
      <c r="J248" s="98"/>
      <c r="K248" s="98"/>
      <c r="L248" s="98">
        <v>0</v>
      </c>
      <c r="M248" s="98"/>
      <c r="N248" s="412" t="e">
        <f t="shared" si="34"/>
        <v>#DIV/0!</v>
      </c>
    </row>
    <row r="249" spans="1:14" s="2" customFormat="1" ht="12.75">
      <c r="A249" s="173"/>
      <c r="B249" s="128"/>
      <c r="C249" s="173" t="s">
        <v>61</v>
      </c>
      <c r="D249" s="114">
        <v>38</v>
      </c>
      <c r="E249" s="115" t="s">
        <v>5</v>
      </c>
      <c r="F249" s="95">
        <f aca="true" t="shared" si="39" ref="F249:L249">SUM(F250)</f>
        <v>130000</v>
      </c>
      <c r="G249" s="95">
        <f t="shared" si="39"/>
        <v>0</v>
      </c>
      <c r="H249" s="95">
        <f t="shared" si="39"/>
        <v>130000</v>
      </c>
      <c r="I249" s="95">
        <f t="shared" si="39"/>
        <v>0</v>
      </c>
      <c r="J249" s="92" t="e">
        <f t="shared" si="39"/>
        <v>#REF!</v>
      </c>
      <c r="K249" s="92" t="e">
        <f t="shared" si="39"/>
        <v>#REF!</v>
      </c>
      <c r="L249" s="95">
        <f t="shared" si="39"/>
        <v>0</v>
      </c>
      <c r="M249" s="95"/>
      <c r="N249" s="412">
        <f t="shared" si="34"/>
        <v>100</v>
      </c>
    </row>
    <row r="250" spans="1:14" s="2" customFormat="1" ht="12.75">
      <c r="A250" s="173"/>
      <c r="B250" s="339"/>
      <c r="C250" s="173" t="s">
        <v>61</v>
      </c>
      <c r="D250" s="114">
        <v>381</v>
      </c>
      <c r="E250" s="115" t="s">
        <v>49</v>
      </c>
      <c r="F250" s="94">
        <f>SUM(F251)</f>
        <v>130000</v>
      </c>
      <c r="G250" s="94">
        <f>SUM(G251)</f>
        <v>0</v>
      </c>
      <c r="H250" s="94">
        <f>SUM(H251)</f>
        <v>130000</v>
      </c>
      <c r="I250" s="94">
        <f>SUM(I251)</f>
        <v>0</v>
      </c>
      <c r="J250" s="94" t="e">
        <f>SUM(#REF!)</f>
        <v>#REF!</v>
      </c>
      <c r="K250" s="94" t="e">
        <f>SUM(#REF!)</f>
        <v>#REF!</v>
      </c>
      <c r="L250" s="94">
        <f>SUM(L251)</f>
        <v>0</v>
      </c>
      <c r="M250" s="94"/>
      <c r="N250" s="412">
        <f t="shared" si="34"/>
        <v>100</v>
      </c>
    </row>
    <row r="251" spans="1:14" s="357" customFormat="1" ht="12.75" hidden="1">
      <c r="A251" s="354"/>
      <c r="B251" s="355"/>
      <c r="C251" s="175" t="s">
        <v>61</v>
      </c>
      <c r="D251" s="128">
        <v>3811</v>
      </c>
      <c r="E251" s="129" t="s">
        <v>320</v>
      </c>
      <c r="F251" s="96">
        <v>130000</v>
      </c>
      <c r="G251" s="96"/>
      <c r="H251" s="96">
        <v>130000</v>
      </c>
      <c r="I251" s="96"/>
      <c r="J251" s="331"/>
      <c r="K251" s="331"/>
      <c r="L251" s="356"/>
      <c r="M251" s="356"/>
      <c r="N251" s="412">
        <f t="shared" si="34"/>
        <v>100</v>
      </c>
    </row>
    <row r="252" spans="1:14" ht="12.75">
      <c r="A252" s="169" t="s">
        <v>135</v>
      </c>
      <c r="B252" s="336" t="s">
        <v>474</v>
      </c>
      <c r="C252" s="176" t="s">
        <v>61</v>
      </c>
      <c r="D252" s="199" t="s">
        <v>242</v>
      </c>
      <c r="E252" s="171" t="s">
        <v>253</v>
      </c>
      <c r="F252" s="172">
        <f>SUM(F254)</f>
        <v>10000</v>
      </c>
      <c r="G252" s="172">
        <f>SUM(G254)</f>
        <v>0</v>
      </c>
      <c r="H252" s="172">
        <f>SUM(H254)</f>
        <v>10000</v>
      </c>
      <c r="I252" s="172">
        <f>SUM(I254)</f>
        <v>0</v>
      </c>
      <c r="J252" s="172">
        <v>33000</v>
      </c>
      <c r="K252" s="172">
        <v>27000</v>
      </c>
      <c r="L252" s="172">
        <f>SUM(L254)</f>
        <v>0</v>
      </c>
      <c r="M252" s="172"/>
      <c r="N252" s="412">
        <f t="shared" si="34"/>
        <v>100</v>
      </c>
    </row>
    <row r="253" spans="1:14" s="406" customFormat="1" ht="12.75">
      <c r="A253" s="419"/>
      <c r="B253" s="428">
        <v>11</v>
      </c>
      <c r="C253" s="423"/>
      <c r="D253" s="421"/>
      <c r="E253" s="421" t="s">
        <v>567</v>
      </c>
      <c r="F253" s="422">
        <v>10000</v>
      </c>
      <c r="G253" s="422"/>
      <c r="H253" s="422">
        <v>10000</v>
      </c>
      <c r="I253" s="422"/>
      <c r="J253" s="422"/>
      <c r="K253" s="422"/>
      <c r="L253" s="422"/>
      <c r="M253" s="422"/>
      <c r="N253" s="412">
        <f t="shared" si="34"/>
        <v>100</v>
      </c>
    </row>
    <row r="254" spans="1:14" s="2" customFormat="1" ht="12.75">
      <c r="A254" s="173"/>
      <c r="B254" s="339"/>
      <c r="C254" s="173" t="s">
        <v>61</v>
      </c>
      <c r="D254" s="114">
        <v>3</v>
      </c>
      <c r="E254" s="115" t="s">
        <v>3</v>
      </c>
      <c r="F254" s="95">
        <f>SUM(F255)</f>
        <v>10000</v>
      </c>
      <c r="G254" s="95">
        <f>SUM(G255)</f>
        <v>0</v>
      </c>
      <c r="H254" s="95">
        <f>SUM(H255)</f>
        <v>10000</v>
      </c>
      <c r="I254" s="95">
        <f>SUM(I255)</f>
        <v>0</v>
      </c>
      <c r="J254" s="93">
        <v>33000</v>
      </c>
      <c r="K254" s="93">
        <v>27000</v>
      </c>
      <c r="L254" s="95">
        <f>SUM(L255)</f>
        <v>0</v>
      </c>
      <c r="M254" s="95"/>
      <c r="N254" s="412">
        <f t="shared" si="34"/>
        <v>100</v>
      </c>
    </row>
    <row r="255" spans="1:14" s="2" customFormat="1" ht="22.5">
      <c r="A255" s="173"/>
      <c r="B255" s="128"/>
      <c r="C255" s="173" t="s">
        <v>61</v>
      </c>
      <c r="D255" s="114">
        <v>38</v>
      </c>
      <c r="E255" s="115" t="s">
        <v>13</v>
      </c>
      <c r="F255" s="95">
        <f aca="true" t="shared" si="40" ref="F255:I256">SUM(F256)</f>
        <v>10000</v>
      </c>
      <c r="G255" s="95">
        <f t="shared" si="40"/>
        <v>0</v>
      </c>
      <c r="H255" s="95">
        <f t="shared" si="40"/>
        <v>10000</v>
      </c>
      <c r="I255" s="95">
        <f t="shared" si="40"/>
        <v>0</v>
      </c>
      <c r="J255" s="93">
        <v>33000</v>
      </c>
      <c r="K255" s="93">
        <v>27000</v>
      </c>
      <c r="L255" s="95">
        <f>SUM(L256)</f>
        <v>0</v>
      </c>
      <c r="M255" s="95"/>
      <c r="N255" s="412">
        <f t="shared" si="34"/>
        <v>100</v>
      </c>
    </row>
    <row r="256" spans="1:14" s="2" customFormat="1" ht="12.75">
      <c r="A256" s="173"/>
      <c r="B256" s="339"/>
      <c r="C256" s="173" t="s">
        <v>61</v>
      </c>
      <c r="D256" s="114">
        <v>381</v>
      </c>
      <c r="E256" s="115" t="s">
        <v>30</v>
      </c>
      <c r="F256" s="94">
        <f t="shared" si="40"/>
        <v>10000</v>
      </c>
      <c r="G256" s="94">
        <f t="shared" si="40"/>
        <v>0</v>
      </c>
      <c r="H256" s="94">
        <f t="shared" si="40"/>
        <v>10000</v>
      </c>
      <c r="I256" s="94">
        <f t="shared" si="40"/>
        <v>0</v>
      </c>
      <c r="J256" s="94" t="e">
        <f>SUM(#REF!)</f>
        <v>#REF!</v>
      </c>
      <c r="K256" s="94" t="e">
        <f>SUM(#REF!)</f>
        <v>#REF!</v>
      </c>
      <c r="L256" s="94">
        <f>SUM(L257)</f>
        <v>0</v>
      </c>
      <c r="M256" s="94"/>
      <c r="N256" s="412">
        <f t="shared" si="34"/>
        <v>100</v>
      </c>
    </row>
    <row r="257" spans="1:30" s="4" customFormat="1" ht="12.75" hidden="1">
      <c r="A257" s="175"/>
      <c r="B257" s="128"/>
      <c r="C257" s="175" t="s">
        <v>61</v>
      </c>
      <c r="D257" s="128">
        <v>3811</v>
      </c>
      <c r="E257" s="129" t="s">
        <v>346</v>
      </c>
      <c r="F257" s="98">
        <v>10000</v>
      </c>
      <c r="G257" s="98"/>
      <c r="H257" s="98">
        <v>10000</v>
      </c>
      <c r="I257" s="98"/>
      <c r="J257" s="98"/>
      <c r="K257" s="98"/>
      <c r="L257" s="98"/>
      <c r="M257" s="98"/>
      <c r="N257" s="412">
        <f t="shared" si="34"/>
        <v>100</v>
      </c>
      <c r="AD257" s="78"/>
    </row>
    <row r="258" spans="1:35" s="5" customFormat="1" ht="22.5">
      <c r="A258" s="176" t="s">
        <v>182</v>
      </c>
      <c r="B258" s="337" t="s">
        <v>475</v>
      </c>
      <c r="C258" s="176" t="s">
        <v>61</v>
      </c>
      <c r="D258" s="193" t="s">
        <v>242</v>
      </c>
      <c r="E258" s="194" t="s">
        <v>629</v>
      </c>
      <c r="F258" s="195">
        <f>SUM(F260)</f>
        <v>33000</v>
      </c>
      <c r="G258" s="195">
        <f>SUM(G260)</f>
        <v>0</v>
      </c>
      <c r="H258" s="195">
        <f>SUM(H260)</f>
        <v>33000</v>
      </c>
      <c r="I258" s="195">
        <f>SUM(I260)</f>
        <v>0</v>
      </c>
      <c r="J258" s="195"/>
      <c r="K258" s="195"/>
      <c r="L258" s="195">
        <f>SUM(L260)</f>
        <v>0</v>
      </c>
      <c r="M258" s="195"/>
      <c r="N258" s="412">
        <f t="shared" si="34"/>
        <v>100</v>
      </c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</row>
    <row r="259" spans="1:35" s="5" customFormat="1" ht="12.75">
      <c r="A259" s="423"/>
      <c r="B259" s="425">
        <v>11</v>
      </c>
      <c r="C259" s="423"/>
      <c r="D259" s="425"/>
      <c r="E259" s="426" t="s">
        <v>567</v>
      </c>
      <c r="F259" s="427">
        <v>33000</v>
      </c>
      <c r="G259" s="427"/>
      <c r="H259" s="427">
        <v>33000</v>
      </c>
      <c r="I259" s="427"/>
      <c r="J259" s="427"/>
      <c r="K259" s="427"/>
      <c r="L259" s="427"/>
      <c r="M259" s="427"/>
      <c r="N259" s="412">
        <f t="shared" si="34"/>
        <v>100</v>
      </c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</row>
    <row r="260" spans="1:14" s="9" customFormat="1" ht="12.75">
      <c r="A260" s="205"/>
      <c r="B260" s="206"/>
      <c r="C260" s="173" t="s">
        <v>61</v>
      </c>
      <c r="D260" s="207">
        <v>3</v>
      </c>
      <c r="E260" s="208" t="s">
        <v>3</v>
      </c>
      <c r="F260" s="290">
        <f>SUM(F261)</f>
        <v>33000</v>
      </c>
      <c r="G260" s="290">
        <f>SUM(G261)</f>
        <v>0</v>
      </c>
      <c r="H260" s="290">
        <f>SUM(H261)</f>
        <v>33000</v>
      </c>
      <c r="I260" s="290">
        <f>SUM(I261)</f>
        <v>0</v>
      </c>
      <c r="J260" s="212"/>
      <c r="K260" s="212"/>
      <c r="L260" s="290">
        <f>SUM(L261)</f>
        <v>0</v>
      </c>
      <c r="M260" s="290"/>
      <c r="N260" s="412">
        <f t="shared" si="34"/>
        <v>100</v>
      </c>
    </row>
    <row r="261" spans="1:14" s="9" customFormat="1" ht="22.5">
      <c r="A261" s="205"/>
      <c r="B261" s="344"/>
      <c r="C261" s="173" t="s">
        <v>61</v>
      </c>
      <c r="D261" s="207">
        <v>36</v>
      </c>
      <c r="E261" s="208" t="s">
        <v>13</v>
      </c>
      <c r="F261" s="290">
        <f aca="true" t="shared" si="41" ref="F261:M262">SUM(F262)</f>
        <v>33000</v>
      </c>
      <c r="G261" s="290">
        <f t="shared" si="41"/>
        <v>0</v>
      </c>
      <c r="H261" s="290">
        <f t="shared" si="41"/>
        <v>33000</v>
      </c>
      <c r="I261" s="290">
        <f t="shared" si="41"/>
        <v>0</v>
      </c>
      <c r="J261" s="212"/>
      <c r="K261" s="212"/>
      <c r="L261" s="290">
        <f>SUM(L262)</f>
        <v>0</v>
      </c>
      <c r="M261" s="290"/>
      <c r="N261" s="412">
        <f t="shared" si="34"/>
        <v>100</v>
      </c>
    </row>
    <row r="262" spans="1:14" s="9" customFormat="1" ht="12.75">
      <c r="A262" s="205"/>
      <c r="B262" s="206"/>
      <c r="C262" s="173" t="s">
        <v>61</v>
      </c>
      <c r="D262" s="207">
        <v>366</v>
      </c>
      <c r="E262" s="208" t="s">
        <v>30</v>
      </c>
      <c r="F262" s="290">
        <f t="shared" si="41"/>
        <v>33000</v>
      </c>
      <c r="G262" s="290">
        <f t="shared" si="41"/>
        <v>0</v>
      </c>
      <c r="H262" s="290">
        <f t="shared" si="41"/>
        <v>33000</v>
      </c>
      <c r="I262" s="290">
        <f t="shared" si="41"/>
        <v>0</v>
      </c>
      <c r="J262" s="290">
        <f t="shared" si="41"/>
        <v>0</v>
      </c>
      <c r="K262" s="290">
        <f t="shared" si="41"/>
        <v>0</v>
      </c>
      <c r="L262" s="290">
        <f t="shared" si="41"/>
        <v>0</v>
      </c>
      <c r="M262" s="290">
        <f t="shared" si="41"/>
        <v>0</v>
      </c>
      <c r="N262" s="412">
        <f t="shared" si="34"/>
        <v>100</v>
      </c>
    </row>
    <row r="263" spans="1:14" s="75" customFormat="1" ht="12.75" hidden="1">
      <c r="A263" s="209"/>
      <c r="B263" s="206"/>
      <c r="C263" s="175" t="s">
        <v>61</v>
      </c>
      <c r="D263" s="206">
        <v>3661</v>
      </c>
      <c r="E263" s="210" t="s">
        <v>346</v>
      </c>
      <c r="F263" s="212">
        <v>33000</v>
      </c>
      <c r="G263" s="212">
        <v>0</v>
      </c>
      <c r="H263" s="212">
        <v>33000</v>
      </c>
      <c r="I263" s="212">
        <v>0</v>
      </c>
      <c r="J263" s="212"/>
      <c r="K263" s="212"/>
      <c r="L263" s="212"/>
      <c r="M263" s="212"/>
      <c r="N263" s="412">
        <f t="shared" si="34"/>
        <v>100</v>
      </c>
    </row>
    <row r="264" spans="1:14" s="75" customFormat="1" ht="12.75" hidden="1">
      <c r="A264" s="209"/>
      <c r="B264" s="206"/>
      <c r="C264" s="456" t="s">
        <v>61</v>
      </c>
      <c r="D264" s="473">
        <v>366114</v>
      </c>
      <c r="E264" s="474" t="s">
        <v>710</v>
      </c>
      <c r="F264" s="459">
        <v>30000</v>
      </c>
      <c r="G264" s="459"/>
      <c r="H264" s="459">
        <v>30000</v>
      </c>
      <c r="I264" s="459"/>
      <c r="J264" s="459"/>
      <c r="K264" s="459"/>
      <c r="L264" s="459"/>
      <c r="M264" s="459"/>
      <c r="N264" s="412">
        <f t="shared" si="34"/>
        <v>100</v>
      </c>
    </row>
    <row r="265" spans="1:14" s="75" customFormat="1" ht="12.75" hidden="1">
      <c r="A265" s="209"/>
      <c r="B265" s="206"/>
      <c r="C265" s="456" t="s">
        <v>61</v>
      </c>
      <c r="D265" s="473">
        <v>366115</v>
      </c>
      <c r="E265" s="474" t="s">
        <v>711</v>
      </c>
      <c r="F265" s="459">
        <v>3000</v>
      </c>
      <c r="G265" s="459"/>
      <c r="H265" s="459">
        <v>3000</v>
      </c>
      <c r="I265" s="459"/>
      <c r="J265" s="459"/>
      <c r="K265" s="459"/>
      <c r="L265" s="459"/>
      <c r="M265" s="459"/>
      <c r="N265" s="412">
        <f t="shared" si="34"/>
        <v>100</v>
      </c>
    </row>
    <row r="266" spans="1:14" ht="12.75">
      <c r="A266" s="163" t="s">
        <v>175</v>
      </c>
      <c r="B266" s="184"/>
      <c r="C266" s="165"/>
      <c r="D266" s="455" t="s">
        <v>110</v>
      </c>
      <c r="E266" s="455" t="s">
        <v>20</v>
      </c>
      <c r="F266" s="91">
        <f>SUM(F268)</f>
        <v>617500</v>
      </c>
      <c r="G266" s="91">
        <f>SUM(G268)</f>
        <v>40000</v>
      </c>
      <c r="H266" s="91">
        <f>SUM(H268)</f>
        <v>657500</v>
      </c>
      <c r="I266" s="91">
        <f>SUM(I268)</f>
        <v>0</v>
      </c>
      <c r="J266" s="91">
        <v>271000</v>
      </c>
      <c r="K266" s="91">
        <v>200700</v>
      </c>
      <c r="L266" s="91">
        <f>SUM(L268)</f>
        <v>0</v>
      </c>
      <c r="M266" s="91"/>
      <c r="N266" s="412">
        <f t="shared" si="34"/>
        <v>106.47773279352226</v>
      </c>
    </row>
    <row r="267" spans="1:14" ht="12.75">
      <c r="A267" s="163" t="s">
        <v>62</v>
      </c>
      <c r="B267" s="184"/>
      <c r="C267" s="165" t="s">
        <v>62</v>
      </c>
      <c r="D267" s="127" t="s">
        <v>254</v>
      </c>
      <c r="E267" s="127"/>
      <c r="F267" s="91"/>
      <c r="G267" s="91"/>
      <c r="H267" s="91"/>
      <c r="I267" s="91"/>
      <c r="J267" s="91"/>
      <c r="K267" s="91"/>
      <c r="L267" s="91"/>
      <c r="M267" s="91"/>
      <c r="N267" s="412" t="e">
        <f t="shared" si="34"/>
        <v>#DIV/0!</v>
      </c>
    </row>
    <row r="268" spans="1:14" ht="12.75">
      <c r="A268" s="166" t="s">
        <v>136</v>
      </c>
      <c r="B268" s="180"/>
      <c r="C268" s="167"/>
      <c r="D268" s="182" t="s">
        <v>255</v>
      </c>
      <c r="E268" s="182" t="s">
        <v>256</v>
      </c>
      <c r="F268" s="168">
        <f>SUM(F269,F280,F293,F303,F309,F329,F338)</f>
        <v>617500</v>
      </c>
      <c r="G268" s="168">
        <f aca="true" t="shared" si="42" ref="G268:M268">SUM(G269,G280,G293,G303,G309,G329,G338)</f>
        <v>40000</v>
      </c>
      <c r="H268" s="168">
        <f t="shared" si="42"/>
        <v>657500</v>
      </c>
      <c r="I268" s="168">
        <f t="shared" si="42"/>
        <v>0</v>
      </c>
      <c r="J268" s="168" t="e">
        <f t="shared" si="42"/>
        <v>#REF!</v>
      </c>
      <c r="K268" s="168" t="e">
        <f t="shared" si="42"/>
        <v>#REF!</v>
      </c>
      <c r="L268" s="168">
        <f t="shared" si="42"/>
        <v>0</v>
      </c>
      <c r="M268" s="168">
        <f t="shared" si="42"/>
        <v>0</v>
      </c>
      <c r="N268" s="412">
        <f t="shared" si="34"/>
        <v>106.47773279352226</v>
      </c>
    </row>
    <row r="269" spans="1:14" ht="12.75">
      <c r="A269" s="169" t="s">
        <v>137</v>
      </c>
      <c r="B269" s="183"/>
      <c r="C269" s="169" t="s">
        <v>63</v>
      </c>
      <c r="D269" s="171" t="s">
        <v>257</v>
      </c>
      <c r="E269" s="171" t="s">
        <v>36</v>
      </c>
      <c r="F269" s="172">
        <f>SUM(F272,F276)</f>
        <v>5000</v>
      </c>
      <c r="G269" s="172">
        <f>SUM(G272,G276)</f>
        <v>0</v>
      </c>
      <c r="H269" s="172">
        <f>SUM(H272,H276)</f>
        <v>5000</v>
      </c>
      <c r="I269" s="172">
        <f>SUM(I272,I276)</f>
        <v>0</v>
      </c>
      <c r="J269" s="172">
        <v>68000</v>
      </c>
      <c r="K269" s="172">
        <v>56700</v>
      </c>
      <c r="L269" s="172">
        <f>SUM(L272,L276)</f>
        <v>0</v>
      </c>
      <c r="M269" s="172"/>
      <c r="N269" s="412">
        <f t="shared" si="34"/>
        <v>100</v>
      </c>
    </row>
    <row r="270" spans="1:14" ht="12.75">
      <c r="A270" s="169"/>
      <c r="B270" s="336" t="s">
        <v>476</v>
      </c>
      <c r="C270" s="198"/>
      <c r="D270" s="171"/>
      <c r="E270" s="171" t="s">
        <v>419</v>
      </c>
      <c r="F270" s="213"/>
      <c r="G270" s="213"/>
      <c r="H270" s="213"/>
      <c r="I270" s="213"/>
      <c r="J270" s="172"/>
      <c r="K270" s="172"/>
      <c r="L270" s="213"/>
      <c r="M270" s="213"/>
      <c r="N270" s="412" t="e">
        <f t="shared" si="34"/>
        <v>#DIV/0!</v>
      </c>
    </row>
    <row r="271" spans="1:14" s="406" customFormat="1" ht="12.75">
      <c r="A271" s="419"/>
      <c r="B271" s="428">
        <v>11</v>
      </c>
      <c r="C271" s="429"/>
      <c r="D271" s="421"/>
      <c r="E271" s="421" t="s">
        <v>567</v>
      </c>
      <c r="F271" s="422">
        <v>5000</v>
      </c>
      <c r="G271" s="422"/>
      <c r="H271" s="422">
        <v>5000</v>
      </c>
      <c r="I271" s="431"/>
      <c r="J271" s="422"/>
      <c r="K271" s="422"/>
      <c r="L271" s="431"/>
      <c r="M271" s="431"/>
      <c r="N271" s="412">
        <f t="shared" si="34"/>
        <v>100</v>
      </c>
    </row>
    <row r="272" spans="1:14" s="2" customFormat="1" ht="12.75">
      <c r="A272" s="173"/>
      <c r="B272" s="339"/>
      <c r="C272" s="173" t="s">
        <v>63</v>
      </c>
      <c r="D272" s="114">
        <v>3</v>
      </c>
      <c r="E272" s="115" t="s">
        <v>3</v>
      </c>
      <c r="F272" s="95">
        <f aca="true" t="shared" si="43" ref="F272:M274">SUM(F273)</f>
        <v>5000</v>
      </c>
      <c r="G272" s="95">
        <f t="shared" si="43"/>
        <v>0</v>
      </c>
      <c r="H272" s="95">
        <f t="shared" si="43"/>
        <v>5000</v>
      </c>
      <c r="I272" s="95">
        <f t="shared" si="43"/>
        <v>0</v>
      </c>
      <c r="J272" s="93">
        <v>68000</v>
      </c>
      <c r="K272" s="93">
        <v>56700</v>
      </c>
      <c r="L272" s="95">
        <f>SUM(L273)</f>
        <v>0</v>
      </c>
      <c r="M272" s="95"/>
      <c r="N272" s="412">
        <f aca="true" t="shared" si="44" ref="N272:N335">+H272/F272*100</f>
        <v>100</v>
      </c>
    </row>
    <row r="273" spans="1:17" s="2" customFormat="1" ht="12.75">
      <c r="A273" s="173"/>
      <c r="B273" s="128"/>
      <c r="C273" s="173" t="s">
        <v>63</v>
      </c>
      <c r="D273" s="114">
        <v>32</v>
      </c>
      <c r="E273" s="115" t="s">
        <v>4</v>
      </c>
      <c r="F273" s="95">
        <f t="shared" si="43"/>
        <v>5000</v>
      </c>
      <c r="G273" s="95">
        <f t="shared" si="43"/>
        <v>0</v>
      </c>
      <c r="H273" s="95">
        <f t="shared" si="43"/>
        <v>5000</v>
      </c>
      <c r="I273" s="95">
        <f t="shared" si="43"/>
        <v>0</v>
      </c>
      <c r="J273" s="93">
        <v>18000</v>
      </c>
      <c r="K273" s="93">
        <v>16200</v>
      </c>
      <c r="L273" s="95">
        <f>SUM(L274)</f>
        <v>0</v>
      </c>
      <c r="M273" s="95"/>
      <c r="N273" s="412">
        <f t="shared" si="44"/>
        <v>100</v>
      </c>
      <c r="Q273" s="4"/>
    </row>
    <row r="274" spans="1:17" s="2" customFormat="1" ht="12.75">
      <c r="A274" s="173"/>
      <c r="B274" s="339"/>
      <c r="C274" s="173" t="s">
        <v>63</v>
      </c>
      <c r="D274" s="114">
        <v>323</v>
      </c>
      <c r="E274" s="115" t="s">
        <v>42</v>
      </c>
      <c r="F274" s="95">
        <f t="shared" si="43"/>
        <v>5000</v>
      </c>
      <c r="G274" s="95">
        <f t="shared" si="43"/>
        <v>0</v>
      </c>
      <c r="H274" s="95">
        <f t="shared" si="43"/>
        <v>5000</v>
      </c>
      <c r="I274" s="95">
        <f t="shared" si="43"/>
        <v>0</v>
      </c>
      <c r="J274" s="95">
        <f t="shared" si="43"/>
        <v>0</v>
      </c>
      <c r="K274" s="95">
        <f t="shared" si="43"/>
        <v>0</v>
      </c>
      <c r="L274" s="95">
        <f t="shared" si="43"/>
        <v>0</v>
      </c>
      <c r="M274" s="95">
        <f t="shared" si="43"/>
        <v>0</v>
      </c>
      <c r="N274" s="412">
        <f t="shared" si="44"/>
        <v>100</v>
      </c>
      <c r="Q274" s="4"/>
    </row>
    <row r="275" spans="1:14" s="4" customFormat="1" ht="12.75" hidden="1">
      <c r="A275" s="175"/>
      <c r="B275" s="128"/>
      <c r="C275" s="175" t="s">
        <v>63</v>
      </c>
      <c r="D275" s="128">
        <v>3237</v>
      </c>
      <c r="E275" s="129" t="s">
        <v>330</v>
      </c>
      <c r="F275" s="96">
        <v>5000</v>
      </c>
      <c r="G275" s="96"/>
      <c r="H275" s="96">
        <v>5000</v>
      </c>
      <c r="I275" s="96"/>
      <c r="J275" s="98"/>
      <c r="K275" s="98"/>
      <c r="L275" s="96"/>
      <c r="M275" s="96"/>
      <c r="N275" s="412">
        <f t="shared" si="44"/>
        <v>100</v>
      </c>
    </row>
    <row r="276" spans="1:14" s="3" customFormat="1" ht="12.75">
      <c r="A276" s="173"/>
      <c r="B276" s="128"/>
      <c r="C276" s="173" t="s">
        <v>63</v>
      </c>
      <c r="D276" s="114">
        <v>4</v>
      </c>
      <c r="E276" s="115" t="s">
        <v>11</v>
      </c>
      <c r="F276" s="95">
        <f>SUM(F277)</f>
        <v>0</v>
      </c>
      <c r="G276" s="95">
        <f>SUM(G277)</f>
        <v>0</v>
      </c>
      <c r="H276" s="95">
        <f>SUM(H277)</f>
        <v>0</v>
      </c>
      <c r="I276" s="95">
        <f>SUM(I277)</f>
        <v>0</v>
      </c>
      <c r="J276" s="97"/>
      <c r="K276" s="97"/>
      <c r="L276" s="95">
        <f>SUM(L277)</f>
        <v>0</v>
      </c>
      <c r="M276" s="95"/>
      <c r="N276" s="412" t="e">
        <f t="shared" si="44"/>
        <v>#DIV/0!</v>
      </c>
    </row>
    <row r="277" spans="1:14" s="3" customFormat="1" ht="12.75">
      <c r="A277" s="173"/>
      <c r="B277" s="128"/>
      <c r="C277" s="173" t="s">
        <v>63</v>
      </c>
      <c r="D277" s="114">
        <v>41</v>
      </c>
      <c r="E277" s="115" t="s">
        <v>11</v>
      </c>
      <c r="F277" s="95">
        <f>SUM(F278,)</f>
        <v>0</v>
      </c>
      <c r="G277" s="95">
        <f>SUM(G278,)</f>
        <v>0</v>
      </c>
      <c r="H277" s="95">
        <f>SUM(H278,)</f>
        <v>0</v>
      </c>
      <c r="I277" s="95">
        <f>SUM(I278,)</f>
        <v>0</v>
      </c>
      <c r="J277" s="97"/>
      <c r="K277" s="97"/>
      <c r="L277" s="95">
        <f>SUM(L278,)</f>
        <v>0</v>
      </c>
      <c r="M277" s="95"/>
      <c r="N277" s="412" t="e">
        <f t="shared" si="44"/>
        <v>#DIV/0!</v>
      </c>
    </row>
    <row r="278" spans="1:14" s="3" customFormat="1" ht="12.75">
      <c r="A278" s="173"/>
      <c r="B278" s="339"/>
      <c r="C278" s="173" t="s">
        <v>63</v>
      </c>
      <c r="D278" s="114">
        <v>411</v>
      </c>
      <c r="E278" s="115" t="s">
        <v>50</v>
      </c>
      <c r="F278" s="95">
        <f>SUM(F279)</f>
        <v>0</v>
      </c>
      <c r="G278" s="95">
        <f>SUM(G279)</f>
        <v>0</v>
      </c>
      <c r="H278" s="95">
        <f>SUM(H279)</f>
        <v>0</v>
      </c>
      <c r="I278" s="95">
        <f>SUM(I279)</f>
        <v>0</v>
      </c>
      <c r="J278" s="94" t="e">
        <f>SUM(#REF!)</f>
        <v>#REF!</v>
      </c>
      <c r="K278" s="94" t="e">
        <f>SUM(#REF!)</f>
        <v>#REF!</v>
      </c>
      <c r="L278" s="95">
        <f>SUM(L279)</f>
        <v>0</v>
      </c>
      <c r="M278" s="95"/>
      <c r="N278" s="412" t="e">
        <f t="shared" si="44"/>
        <v>#DIV/0!</v>
      </c>
    </row>
    <row r="279" spans="1:14" s="4" customFormat="1" ht="12.75" hidden="1">
      <c r="A279" s="175"/>
      <c r="B279" s="128"/>
      <c r="C279" s="175" t="s">
        <v>63</v>
      </c>
      <c r="D279" s="128">
        <v>4112</v>
      </c>
      <c r="E279" s="129" t="s">
        <v>347</v>
      </c>
      <c r="F279" s="96"/>
      <c r="G279" s="96"/>
      <c r="H279" s="96"/>
      <c r="I279" s="96"/>
      <c r="J279" s="98"/>
      <c r="K279" s="98"/>
      <c r="L279" s="96"/>
      <c r="M279" s="96"/>
      <c r="N279" s="412" t="e">
        <f t="shared" si="44"/>
        <v>#DIV/0!</v>
      </c>
    </row>
    <row r="280" spans="1:14" ht="12.75">
      <c r="A280" s="170"/>
      <c r="B280" s="336" t="s">
        <v>723</v>
      </c>
      <c r="C280" s="198"/>
      <c r="D280" s="169" t="s">
        <v>86</v>
      </c>
      <c r="E280" s="171" t="s">
        <v>662</v>
      </c>
      <c r="F280" s="475">
        <f>SUM(F283)</f>
        <v>347500</v>
      </c>
      <c r="G280" s="475">
        <f>SUM(G283)</f>
        <v>0</v>
      </c>
      <c r="H280" s="475">
        <f>SUM(H283)</f>
        <v>347500</v>
      </c>
      <c r="I280" s="475">
        <f>SUM(I283)</f>
        <v>0</v>
      </c>
      <c r="J280" s="475">
        <v>33000</v>
      </c>
      <c r="K280" s="475">
        <v>27000</v>
      </c>
      <c r="L280" s="475">
        <f>SUM(L283)</f>
        <v>0</v>
      </c>
      <c r="M280" s="475"/>
      <c r="N280" s="412">
        <f t="shared" si="44"/>
        <v>100</v>
      </c>
    </row>
    <row r="281" spans="1:14" ht="12.75">
      <c r="A281" s="169" t="s">
        <v>138</v>
      </c>
      <c r="B281" s="183"/>
      <c r="C281" s="169" t="s">
        <v>64</v>
      </c>
      <c r="D281" s="169" t="s">
        <v>258</v>
      </c>
      <c r="E281" s="171" t="s">
        <v>661</v>
      </c>
      <c r="F281" s="475"/>
      <c r="G281" s="475"/>
      <c r="H281" s="475"/>
      <c r="I281" s="475"/>
      <c r="J281" s="475"/>
      <c r="K281" s="475"/>
      <c r="L281" s="475"/>
      <c r="M281" s="475"/>
      <c r="N281" s="412" t="e">
        <f t="shared" si="44"/>
        <v>#DIV/0!</v>
      </c>
    </row>
    <row r="282" spans="1:14" s="406" customFormat="1" ht="12.75">
      <c r="A282" s="419"/>
      <c r="B282" s="428">
        <v>528</v>
      </c>
      <c r="C282" s="419"/>
      <c r="D282" s="419"/>
      <c r="E282" s="421" t="s">
        <v>720</v>
      </c>
      <c r="F282" s="422">
        <v>347500</v>
      </c>
      <c r="G282" s="422"/>
      <c r="H282" s="422">
        <v>347500</v>
      </c>
      <c r="I282" s="422"/>
      <c r="J282" s="422"/>
      <c r="K282" s="422"/>
      <c r="L282" s="422"/>
      <c r="M282" s="422"/>
      <c r="N282" s="412">
        <f t="shared" si="44"/>
        <v>100</v>
      </c>
    </row>
    <row r="283" spans="1:14" s="2" customFormat="1" ht="12.75">
      <c r="A283" s="173"/>
      <c r="B283" s="339"/>
      <c r="C283" s="173" t="s">
        <v>64</v>
      </c>
      <c r="D283" s="114">
        <v>3</v>
      </c>
      <c r="E283" s="115" t="s">
        <v>3</v>
      </c>
      <c r="F283" s="95">
        <f>SUM(F284,F290)</f>
        <v>347500</v>
      </c>
      <c r="G283" s="95">
        <f>SUM(G284,G290)</f>
        <v>0</v>
      </c>
      <c r="H283" s="95">
        <f aca="true" t="shared" si="45" ref="H283:M283">SUM(H284,H290)</f>
        <v>347500</v>
      </c>
      <c r="I283" s="95">
        <f t="shared" si="45"/>
        <v>0</v>
      </c>
      <c r="J283" s="95" t="e">
        <f t="shared" si="45"/>
        <v>#REF!</v>
      </c>
      <c r="K283" s="95" t="e">
        <f t="shared" si="45"/>
        <v>#REF!</v>
      </c>
      <c r="L283" s="95">
        <f t="shared" si="45"/>
        <v>0</v>
      </c>
      <c r="M283" s="95">
        <f t="shared" si="45"/>
        <v>0</v>
      </c>
      <c r="N283" s="412">
        <f t="shared" si="44"/>
        <v>100</v>
      </c>
    </row>
    <row r="284" spans="1:14" s="3" customFormat="1" ht="12.75">
      <c r="A284" s="173"/>
      <c r="B284" s="128"/>
      <c r="C284" s="173" t="s">
        <v>64</v>
      </c>
      <c r="D284" s="114">
        <v>31</v>
      </c>
      <c r="E284" s="115" t="s">
        <v>6</v>
      </c>
      <c r="F284" s="95">
        <f>SUM(F285,F287)</f>
        <v>324500</v>
      </c>
      <c r="G284" s="95">
        <f>SUM(G285,G287)</f>
        <v>0</v>
      </c>
      <c r="H284" s="95">
        <f aca="true" t="shared" si="46" ref="H284:M284">SUM(H285,H287)</f>
        <v>324500</v>
      </c>
      <c r="I284" s="95">
        <f t="shared" si="46"/>
        <v>0</v>
      </c>
      <c r="J284" s="95" t="e">
        <f t="shared" si="46"/>
        <v>#REF!</v>
      </c>
      <c r="K284" s="95" t="e">
        <f t="shared" si="46"/>
        <v>#REF!</v>
      </c>
      <c r="L284" s="95">
        <f t="shared" si="46"/>
        <v>0</v>
      </c>
      <c r="M284" s="95">
        <f t="shared" si="46"/>
        <v>0</v>
      </c>
      <c r="N284" s="412">
        <f t="shared" si="44"/>
        <v>100</v>
      </c>
    </row>
    <row r="285" spans="1:14" s="3" customFormat="1" ht="12.75">
      <c r="A285" s="173"/>
      <c r="B285" s="339"/>
      <c r="C285" s="173" t="s">
        <v>64</v>
      </c>
      <c r="D285" s="114">
        <v>311</v>
      </c>
      <c r="E285" s="115" t="s">
        <v>105</v>
      </c>
      <c r="F285" s="95">
        <f>SUM(F286)</f>
        <v>281000</v>
      </c>
      <c r="G285" s="95">
        <f>SUM(G286)</f>
        <v>0</v>
      </c>
      <c r="H285" s="95">
        <f>SUM(H286)</f>
        <v>281000</v>
      </c>
      <c r="I285" s="95">
        <f>SUM(I286)</f>
        <v>0</v>
      </c>
      <c r="J285" s="94" t="e">
        <f>SUM(#REF!)</f>
        <v>#REF!</v>
      </c>
      <c r="K285" s="94" t="e">
        <f>SUM(#REF!)</f>
        <v>#REF!</v>
      </c>
      <c r="L285" s="95">
        <f>SUM(L286)</f>
        <v>0</v>
      </c>
      <c r="M285" s="95"/>
      <c r="N285" s="412">
        <f t="shared" si="44"/>
        <v>100</v>
      </c>
    </row>
    <row r="286" spans="1:14" s="4" customFormat="1" ht="12.75" hidden="1">
      <c r="A286" s="175"/>
      <c r="B286" s="128"/>
      <c r="C286" s="175" t="s">
        <v>64</v>
      </c>
      <c r="D286" s="128">
        <v>3111</v>
      </c>
      <c r="E286" s="129" t="s">
        <v>363</v>
      </c>
      <c r="F286" s="96">
        <v>281000</v>
      </c>
      <c r="G286" s="96"/>
      <c r="H286" s="96">
        <v>281000</v>
      </c>
      <c r="I286" s="96"/>
      <c r="J286" s="98"/>
      <c r="K286" s="98"/>
      <c r="L286" s="96"/>
      <c r="M286" s="96"/>
      <c r="N286" s="412">
        <f t="shared" si="44"/>
        <v>100</v>
      </c>
    </row>
    <row r="287" spans="1:14" s="4" customFormat="1" ht="12.75">
      <c r="A287" s="175"/>
      <c r="B287" s="128"/>
      <c r="C287" s="175" t="s">
        <v>64</v>
      </c>
      <c r="D287" s="114">
        <v>313</v>
      </c>
      <c r="E287" s="115" t="s">
        <v>44</v>
      </c>
      <c r="F287" s="95">
        <f>SUM(F288:F289)</f>
        <v>43500</v>
      </c>
      <c r="G287" s="95">
        <f aca="true" t="shared" si="47" ref="G287:M287">SUM(G288:G289)</f>
        <v>0</v>
      </c>
      <c r="H287" s="95">
        <f t="shared" si="47"/>
        <v>43500</v>
      </c>
      <c r="I287" s="95">
        <f t="shared" si="47"/>
        <v>0</v>
      </c>
      <c r="J287" s="95">
        <f t="shared" si="47"/>
        <v>0</v>
      </c>
      <c r="K287" s="95">
        <f t="shared" si="47"/>
        <v>0</v>
      </c>
      <c r="L287" s="95">
        <f t="shared" si="47"/>
        <v>0</v>
      </c>
      <c r="M287" s="95">
        <f t="shared" si="47"/>
        <v>0</v>
      </c>
      <c r="N287" s="412">
        <f t="shared" si="44"/>
        <v>100</v>
      </c>
    </row>
    <row r="288" spans="1:14" s="4" customFormat="1" ht="12.75" hidden="1">
      <c r="A288" s="175"/>
      <c r="B288" s="128"/>
      <c r="C288" s="175" t="s">
        <v>64</v>
      </c>
      <c r="D288" s="128">
        <v>3132</v>
      </c>
      <c r="E288" s="129" t="s">
        <v>310</v>
      </c>
      <c r="F288" s="96">
        <v>38000</v>
      </c>
      <c r="G288" s="96"/>
      <c r="H288" s="96">
        <v>38000</v>
      </c>
      <c r="I288" s="96"/>
      <c r="J288" s="98"/>
      <c r="K288" s="98"/>
      <c r="L288" s="96"/>
      <c r="M288" s="96"/>
      <c r="N288" s="412">
        <f t="shared" si="44"/>
        <v>100</v>
      </c>
    </row>
    <row r="289" spans="1:14" s="4" customFormat="1" ht="12.75" hidden="1">
      <c r="A289" s="175"/>
      <c r="B289" s="128"/>
      <c r="C289" s="175" t="s">
        <v>64</v>
      </c>
      <c r="D289" s="128">
        <v>3133</v>
      </c>
      <c r="E289" s="129" t="s">
        <v>311</v>
      </c>
      <c r="F289" s="96">
        <v>5500</v>
      </c>
      <c r="G289" s="96"/>
      <c r="H289" s="96">
        <v>5500</v>
      </c>
      <c r="I289" s="96"/>
      <c r="J289" s="98"/>
      <c r="K289" s="98"/>
      <c r="L289" s="96"/>
      <c r="M289" s="96"/>
      <c r="N289" s="412">
        <f t="shared" si="44"/>
        <v>100</v>
      </c>
    </row>
    <row r="290" spans="1:14" s="4" customFormat="1" ht="12.75">
      <c r="A290" s="175"/>
      <c r="B290" s="128"/>
      <c r="C290" s="173" t="s">
        <v>64</v>
      </c>
      <c r="D290" s="114">
        <v>32</v>
      </c>
      <c r="E290" s="115" t="s">
        <v>4</v>
      </c>
      <c r="F290" s="95">
        <f aca="true" t="shared" si="48" ref="F290:M291">SUM(F291)</f>
        <v>23000</v>
      </c>
      <c r="G290" s="95">
        <f t="shared" si="48"/>
        <v>0</v>
      </c>
      <c r="H290" s="95">
        <f t="shared" si="48"/>
        <v>23000</v>
      </c>
      <c r="I290" s="95">
        <f t="shared" si="48"/>
        <v>0</v>
      </c>
      <c r="J290" s="95">
        <f t="shared" si="48"/>
        <v>0</v>
      </c>
      <c r="K290" s="95">
        <f t="shared" si="48"/>
        <v>0</v>
      </c>
      <c r="L290" s="95">
        <f t="shared" si="48"/>
        <v>0</v>
      </c>
      <c r="M290" s="95">
        <f t="shared" si="48"/>
        <v>0</v>
      </c>
      <c r="N290" s="412">
        <f t="shared" si="44"/>
        <v>100</v>
      </c>
    </row>
    <row r="291" spans="1:14" s="4" customFormat="1" ht="12.75">
      <c r="A291" s="175"/>
      <c r="B291" s="128"/>
      <c r="C291" s="175" t="s">
        <v>64</v>
      </c>
      <c r="D291" s="114">
        <v>321</v>
      </c>
      <c r="E291" s="115" t="s">
        <v>557</v>
      </c>
      <c r="F291" s="95">
        <f t="shared" si="48"/>
        <v>23000</v>
      </c>
      <c r="G291" s="95">
        <f t="shared" si="48"/>
        <v>0</v>
      </c>
      <c r="H291" s="95">
        <f t="shared" si="48"/>
        <v>23000</v>
      </c>
      <c r="I291" s="95">
        <f t="shared" si="48"/>
        <v>0</v>
      </c>
      <c r="J291" s="95">
        <f t="shared" si="48"/>
        <v>0</v>
      </c>
      <c r="K291" s="95">
        <f t="shared" si="48"/>
        <v>0</v>
      </c>
      <c r="L291" s="95">
        <f t="shared" si="48"/>
        <v>0</v>
      </c>
      <c r="M291" s="95">
        <f t="shared" si="48"/>
        <v>0</v>
      </c>
      <c r="N291" s="412">
        <f t="shared" si="44"/>
        <v>100</v>
      </c>
    </row>
    <row r="292" spans="1:14" s="4" customFormat="1" ht="12.75" hidden="1">
      <c r="A292" s="175"/>
      <c r="B292" s="128"/>
      <c r="C292" s="175" t="s">
        <v>64</v>
      </c>
      <c r="D292" s="128">
        <v>3212</v>
      </c>
      <c r="E292" s="129" t="s">
        <v>364</v>
      </c>
      <c r="F292" s="96">
        <v>23000</v>
      </c>
      <c r="G292" s="96"/>
      <c r="H292" s="96">
        <v>23000</v>
      </c>
      <c r="I292" s="96"/>
      <c r="J292" s="98"/>
      <c r="K292" s="98"/>
      <c r="L292" s="96"/>
      <c r="M292" s="96"/>
      <c r="N292" s="412">
        <f t="shared" si="44"/>
        <v>100</v>
      </c>
    </row>
    <row r="293" spans="1:15" s="3" customFormat="1" ht="22.5">
      <c r="A293" s="403" t="s">
        <v>747</v>
      </c>
      <c r="B293" s="193" t="s">
        <v>477</v>
      </c>
      <c r="C293" s="176" t="s">
        <v>64</v>
      </c>
      <c r="D293" s="481" t="s">
        <v>242</v>
      </c>
      <c r="E293" s="215" t="s">
        <v>712</v>
      </c>
      <c r="F293" s="216">
        <f>SUM(F296)</f>
        <v>30000</v>
      </c>
      <c r="G293" s="216">
        <f>SUM(G296)</f>
        <v>0</v>
      </c>
      <c r="H293" s="216">
        <f>SUM(H296)</f>
        <v>30000</v>
      </c>
      <c r="I293" s="216">
        <f>SUM(I296)</f>
        <v>0</v>
      </c>
      <c r="J293" s="216"/>
      <c r="K293" s="216"/>
      <c r="L293" s="216">
        <f>SUM(L296)</f>
        <v>0</v>
      </c>
      <c r="M293" s="216"/>
      <c r="N293" s="412">
        <f t="shared" si="44"/>
        <v>100</v>
      </c>
      <c r="O293" s="357"/>
    </row>
    <row r="294" spans="1:14" s="407" customFormat="1" ht="12.75">
      <c r="A294" s="423"/>
      <c r="B294" s="425">
        <v>11</v>
      </c>
      <c r="C294" s="423"/>
      <c r="D294" s="432"/>
      <c r="E294" s="433" t="s">
        <v>567</v>
      </c>
      <c r="F294" s="434">
        <v>0</v>
      </c>
      <c r="G294" s="434"/>
      <c r="H294" s="434">
        <v>0</v>
      </c>
      <c r="I294" s="434"/>
      <c r="J294" s="434"/>
      <c r="K294" s="434"/>
      <c r="L294" s="434"/>
      <c r="M294" s="434"/>
      <c r="N294" s="412" t="e">
        <f t="shared" si="44"/>
        <v>#DIV/0!</v>
      </c>
    </row>
    <row r="295" spans="1:14" s="407" customFormat="1" ht="12.75">
      <c r="A295" s="423"/>
      <c r="B295" s="425">
        <v>431</v>
      </c>
      <c r="C295" s="423"/>
      <c r="D295" s="432"/>
      <c r="E295" s="433" t="s">
        <v>573</v>
      </c>
      <c r="F295" s="434">
        <v>30000</v>
      </c>
      <c r="G295" s="434"/>
      <c r="H295" s="434">
        <v>30000</v>
      </c>
      <c r="I295" s="434"/>
      <c r="J295" s="434"/>
      <c r="K295" s="434"/>
      <c r="L295" s="434"/>
      <c r="M295" s="434"/>
      <c r="N295" s="412">
        <f t="shared" si="44"/>
        <v>100</v>
      </c>
    </row>
    <row r="296" spans="1:14" s="3" customFormat="1" ht="12.75">
      <c r="A296" s="173"/>
      <c r="B296" s="128"/>
      <c r="C296" s="173" t="s">
        <v>64</v>
      </c>
      <c r="D296" s="173">
        <v>3</v>
      </c>
      <c r="E296" s="114" t="s">
        <v>3</v>
      </c>
      <c r="F296" s="95">
        <f aca="true" t="shared" si="49" ref="F296:L296">SUM(F297,)</f>
        <v>30000</v>
      </c>
      <c r="G296" s="95">
        <f t="shared" si="49"/>
        <v>0</v>
      </c>
      <c r="H296" s="95">
        <f t="shared" si="49"/>
        <v>30000</v>
      </c>
      <c r="I296" s="95">
        <f t="shared" si="49"/>
        <v>0</v>
      </c>
      <c r="J296" s="92" t="e">
        <f t="shared" si="49"/>
        <v>#REF!</v>
      </c>
      <c r="K296" s="92" t="e">
        <f t="shared" si="49"/>
        <v>#REF!</v>
      </c>
      <c r="L296" s="95">
        <f t="shared" si="49"/>
        <v>0</v>
      </c>
      <c r="M296" s="95"/>
      <c r="N296" s="412">
        <f t="shared" si="44"/>
        <v>100</v>
      </c>
    </row>
    <row r="297" spans="1:14" s="3" customFormat="1" ht="12.75">
      <c r="A297" s="173"/>
      <c r="B297" s="128"/>
      <c r="C297" s="173" t="s">
        <v>64</v>
      </c>
      <c r="D297" s="173" t="s">
        <v>112</v>
      </c>
      <c r="E297" s="114" t="s">
        <v>31</v>
      </c>
      <c r="F297" s="95">
        <f aca="true" t="shared" si="50" ref="F297:L297">SUM(F298)</f>
        <v>30000</v>
      </c>
      <c r="G297" s="95">
        <f t="shared" si="50"/>
        <v>0</v>
      </c>
      <c r="H297" s="95">
        <f t="shared" si="50"/>
        <v>30000</v>
      </c>
      <c r="I297" s="95">
        <f t="shared" si="50"/>
        <v>0</v>
      </c>
      <c r="J297" s="92" t="e">
        <f t="shared" si="50"/>
        <v>#REF!</v>
      </c>
      <c r="K297" s="92" t="e">
        <f t="shared" si="50"/>
        <v>#REF!</v>
      </c>
      <c r="L297" s="95">
        <f t="shared" si="50"/>
        <v>0</v>
      </c>
      <c r="M297" s="95"/>
      <c r="N297" s="412">
        <f t="shared" si="44"/>
        <v>100</v>
      </c>
    </row>
    <row r="298" spans="1:14" s="3" customFormat="1" ht="12.75">
      <c r="A298" s="173"/>
      <c r="B298" s="339"/>
      <c r="C298" s="173" t="s">
        <v>64</v>
      </c>
      <c r="D298" s="173" t="s">
        <v>113</v>
      </c>
      <c r="E298" s="114" t="s">
        <v>111</v>
      </c>
      <c r="F298" s="95">
        <f>SUM(F299)</f>
        <v>30000</v>
      </c>
      <c r="G298" s="95">
        <f>SUM(G299)</f>
        <v>0</v>
      </c>
      <c r="H298" s="95">
        <f>SUM(H299)</f>
        <v>30000</v>
      </c>
      <c r="I298" s="95">
        <f>SUM(I299)</f>
        <v>0</v>
      </c>
      <c r="J298" s="94" t="e">
        <f>SUM(#REF!)</f>
        <v>#REF!</v>
      </c>
      <c r="K298" s="94" t="e">
        <f>SUM(#REF!)</f>
        <v>#REF!</v>
      </c>
      <c r="L298" s="95">
        <f>SUM(L299)</f>
        <v>0</v>
      </c>
      <c r="M298" s="95"/>
      <c r="N298" s="412">
        <f t="shared" si="44"/>
        <v>100</v>
      </c>
    </row>
    <row r="299" spans="1:14" s="4" customFormat="1" ht="12.75" hidden="1">
      <c r="A299" s="175"/>
      <c r="B299" s="128"/>
      <c r="C299" s="175" t="s">
        <v>64</v>
      </c>
      <c r="D299" s="175" t="s">
        <v>348</v>
      </c>
      <c r="E299" s="128" t="s">
        <v>111</v>
      </c>
      <c r="F299" s="96">
        <v>30000</v>
      </c>
      <c r="G299" s="96"/>
      <c r="H299" s="96">
        <v>30000</v>
      </c>
      <c r="I299" s="96"/>
      <c r="J299" s="98"/>
      <c r="K299" s="98"/>
      <c r="L299" s="96"/>
      <c r="M299" s="96"/>
      <c r="N299" s="412">
        <f t="shared" si="44"/>
        <v>100</v>
      </c>
    </row>
    <row r="300" spans="1:14" s="3" customFormat="1" ht="12.75">
      <c r="A300" s="173"/>
      <c r="B300" s="128"/>
      <c r="C300" s="173" t="s">
        <v>64</v>
      </c>
      <c r="D300" s="173" t="s">
        <v>349</v>
      </c>
      <c r="E300" s="114" t="s">
        <v>352</v>
      </c>
      <c r="F300" s="95">
        <v>0</v>
      </c>
      <c r="G300" s="95">
        <v>0</v>
      </c>
      <c r="H300" s="95">
        <v>0</v>
      </c>
      <c r="I300" s="95">
        <v>0</v>
      </c>
      <c r="J300" s="94"/>
      <c r="K300" s="94"/>
      <c r="L300" s="95">
        <v>0</v>
      </c>
      <c r="M300" s="95"/>
      <c r="N300" s="412" t="e">
        <f t="shared" si="44"/>
        <v>#DIV/0!</v>
      </c>
    </row>
    <row r="301" spans="1:14" s="3" customFormat="1" ht="12.75">
      <c r="A301" s="173"/>
      <c r="B301" s="128"/>
      <c r="C301" s="173" t="s">
        <v>64</v>
      </c>
      <c r="D301" s="173" t="s">
        <v>350</v>
      </c>
      <c r="E301" s="114" t="s">
        <v>352</v>
      </c>
      <c r="F301" s="95">
        <v>0</v>
      </c>
      <c r="G301" s="95">
        <v>0</v>
      </c>
      <c r="H301" s="95">
        <v>0</v>
      </c>
      <c r="I301" s="95">
        <v>0</v>
      </c>
      <c r="J301" s="94"/>
      <c r="K301" s="94"/>
      <c r="L301" s="95">
        <v>0</v>
      </c>
      <c r="M301" s="95"/>
      <c r="N301" s="412" t="e">
        <f t="shared" si="44"/>
        <v>#DIV/0!</v>
      </c>
    </row>
    <row r="302" spans="1:14" s="4" customFormat="1" ht="12.75" hidden="1">
      <c r="A302" s="175"/>
      <c r="B302" s="128"/>
      <c r="C302" s="175" t="s">
        <v>64</v>
      </c>
      <c r="D302" s="175" t="s">
        <v>351</v>
      </c>
      <c r="E302" s="128" t="s">
        <v>353</v>
      </c>
      <c r="F302" s="96">
        <v>0</v>
      </c>
      <c r="G302" s="96">
        <v>0</v>
      </c>
      <c r="H302" s="96">
        <v>0</v>
      </c>
      <c r="I302" s="96">
        <v>0</v>
      </c>
      <c r="J302" s="98"/>
      <c r="K302" s="98"/>
      <c r="L302" s="96">
        <v>0</v>
      </c>
      <c r="M302" s="96"/>
      <c r="N302" s="412" t="e">
        <f t="shared" si="44"/>
        <v>#DIV/0!</v>
      </c>
    </row>
    <row r="303" spans="1:14" s="4" customFormat="1" ht="12.75">
      <c r="A303" s="399" t="s">
        <v>742</v>
      </c>
      <c r="B303" s="400" t="s">
        <v>724</v>
      </c>
      <c r="C303" s="399" t="s">
        <v>64</v>
      </c>
      <c r="D303" s="399" t="s">
        <v>242</v>
      </c>
      <c r="E303" s="400" t="s">
        <v>706</v>
      </c>
      <c r="F303" s="398">
        <f>SUM(F305)</f>
        <v>30000</v>
      </c>
      <c r="G303" s="398">
        <f aca="true" t="shared" si="51" ref="G303:M303">SUM(G305)</f>
        <v>0</v>
      </c>
      <c r="H303" s="398">
        <f t="shared" si="51"/>
        <v>30000</v>
      </c>
      <c r="I303" s="398">
        <f t="shared" si="51"/>
        <v>0</v>
      </c>
      <c r="J303" s="398">
        <f t="shared" si="51"/>
        <v>0</v>
      </c>
      <c r="K303" s="398">
        <f t="shared" si="51"/>
        <v>0</v>
      </c>
      <c r="L303" s="398">
        <f t="shared" si="51"/>
        <v>0</v>
      </c>
      <c r="M303" s="398">
        <f t="shared" si="51"/>
        <v>0</v>
      </c>
      <c r="N303" s="412">
        <f t="shared" si="44"/>
        <v>100</v>
      </c>
    </row>
    <row r="304" spans="1:14" s="472" customFormat="1" ht="12.75">
      <c r="A304" s="423"/>
      <c r="B304" s="425">
        <v>431</v>
      </c>
      <c r="C304" s="423"/>
      <c r="D304" s="423"/>
      <c r="E304" s="425" t="s">
        <v>573</v>
      </c>
      <c r="F304" s="427">
        <v>30000</v>
      </c>
      <c r="G304" s="427"/>
      <c r="H304" s="427">
        <v>30000</v>
      </c>
      <c r="I304" s="427"/>
      <c r="J304" s="427"/>
      <c r="K304" s="427"/>
      <c r="L304" s="427"/>
      <c r="M304" s="427"/>
      <c r="N304" s="412">
        <f t="shared" si="44"/>
        <v>100</v>
      </c>
    </row>
    <row r="305" spans="1:14" s="4" customFormat="1" ht="12.75">
      <c r="A305" s="173"/>
      <c r="B305" s="114"/>
      <c r="C305" s="173" t="s">
        <v>64</v>
      </c>
      <c r="D305" s="173" t="s">
        <v>183</v>
      </c>
      <c r="E305" s="114" t="s">
        <v>4</v>
      </c>
      <c r="F305" s="95">
        <f>SUM(F306)</f>
        <v>30000</v>
      </c>
      <c r="G305" s="95"/>
      <c r="H305" s="95">
        <f>SUM(H306)</f>
        <v>30000</v>
      </c>
      <c r="I305" s="95"/>
      <c r="J305" s="94"/>
      <c r="K305" s="94"/>
      <c r="L305" s="95"/>
      <c r="M305" s="95"/>
      <c r="N305" s="412">
        <f t="shared" si="44"/>
        <v>100</v>
      </c>
    </row>
    <row r="306" spans="1:14" s="4" customFormat="1" ht="12.75">
      <c r="A306" s="173"/>
      <c r="B306" s="114"/>
      <c r="C306" s="173"/>
      <c r="D306" s="173" t="s">
        <v>185</v>
      </c>
      <c r="E306" s="114" t="s">
        <v>42</v>
      </c>
      <c r="F306" s="95">
        <f>SUM(F307)</f>
        <v>30000</v>
      </c>
      <c r="G306" s="95"/>
      <c r="H306" s="95">
        <f>SUM(H307)</f>
        <v>30000</v>
      </c>
      <c r="I306" s="95"/>
      <c r="J306" s="94"/>
      <c r="K306" s="94"/>
      <c r="L306" s="95"/>
      <c r="M306" s="95"/>
      <c r="N306" s="412">
        <f t="shared" si="44"/>
        <v>100</v>
      </c>
    </row>
    <row r="307" spans="1:14" s="4" customFormat="1" ht="12.75" hidden="1">
      <c r="A307" s="175"/>
      <c r="B307" s="128"/>
      <c r="C307" s="175"/>
      <c r="D307" s="175" t="s">
        <v>357</v>
      </c>
      <c r="E307" s="128" t="s">
        <v>708</v>
      </c>
      <c r="F307" s="96">
        <v>30000</v>
      </c>
      <c r="G307" s="96"/>
      <c r="H307" s="96">
        <v>30000</v>
      </c>
      <c r="I307" s="96"/>
      <c r="J307" s="98"/>
      <c r="K307" s="98"/>
      <c r="L307" s="96"/>
      <c r="M307" s="96"/>
      <c r="N307" s="412">
        <f t="shared" si="44"/>
        <v>100</v>
      </c>
    </row>
    <row r="308" spans="1:14" s="4" customFormat="1" ht="12.75" hidden="1">
      <c r="A308" s="175"/>
      <c r="B308" s="128"/>
      <c r="C308" s="456"/>
      <c r="D308" s="456" t="s">
        <v>707</v>
      </c>
      <c r="E308" s="457" t="s">
        <v>709</v>
      </c>
      <c r="F308" s="458">
        <v>30000</v>
      </c>
      <c r="G308" s="458"/>
      <c r="H308" s="458">
        <v>30000</v>
      </c>
      <c r="I308" s="458"/>
      <c r="J308" s="459"/>
      <c r="K308" s="459"/>
      <c r="L308" s="458"/>
      <c r="M308" s="458"/>
      <c r="N308" s="412">
        <f t="shared" si="44"/>
        <v>100</v>
      </c>
    </row>
    <row r="309" spans="1:14" s="3" customFormat="1" ht="12.75" customHeight="1">
      <c r="A309" s="480" t="s">
        <v>741</v>
      </c>
      <c r="B309" s="193" t="s">
        <v>478</v>
      </c>
      <c r="C309" s="217"/>
      <c r="D309" s="176" t="s">
        <v>242</v>
      </c>
      <c r="E309" s="193" t="s">
        <v>594</v>
      </c>
      <c r="F309" s="179">
        <f aca="true" t="shared" si="52" ref="F309:L309">SUM(F311)</f>
        <v>112000</v>
      </c>
      <c r="G309" s="179">
        <f t="shared" si="52"/>
        <v>40000</v>
      </c>
      <c r="H309" s="179">
        <f t="shared" si="52"/>
        <v>152000</v>
      </c>
      <c r="I309" s="179">
        <f t="shared" si="52"/>
        <v>0</v>
      </c>
      <c r="J309" s="179" t="e">
        <f t="shared" si="52"/>
        <v>#REF!</v>
      </c>
      <c r="K309" s="179" t="e">
        <f t="shared" si="52"/>
        <v>#REF!</v>
      </c>
      <c r="L309" s="179">
        <f t="shared" si="52"/>
        <v>0</v>
      </c>
      <c r="M309" s="179"/>
      <c r="N309" s="412">
        <f t="shared" si="44"/>
        <v>135.71428571428572</v>
      </c>
    </row>
    <row r="310" spans="1:14" s="407" customFormat="1" ht="12.75" customHeight="1">
      <c r="A310" s="423"/>
      <c r="B310" s="425">
        <v>11</v>
      </c>
      <c r="C310" s="435"/>
      <c r="D310" s="423"/>
      <c r="E310" s="425" t="s">
        <v>567</v>
      </c>
      <c r="F310" s="427">
        <v>112000</v>
      </c>
      <c r="G310" s="427">
        <v>40000</v>
      </c>
      <c r="H310" s="427">
        <v>152000</v>
      </c>
      <c r="I310" s="427"/>
      <c r="J310" s="427"/>
      <c r="K310" s="427"/>
      <c r="L310" s="427"/>
      <c r="M310" s="427"/>
      <c r="N310" s="412">
        <f t="shared" si="44"/>
        <v>135.71428571428572</v>
      </c>
    </row>
    <row r="311" spans="1:14" s="3" customFormat="1" ht="12.75">
      <c r="A311" s="173"/>
      <c r="B311" s="128"/>
      <c r="C311" s="173" t="s">
        <v>64</v>
      </c>
      <c r="D311" s="173" t="s">
        <v>1</v>
      </c>
      <c r="E311" s="114" t="s">
        <v>3</v>
      </c>
      <c r="F311" s="95">
        <f>SUM(F312,F326)</f>
        <v>112000</v>
      </c>
      <c r="G311" s="95">
        <f aca="true" t="shared" si="53" ref="G311:L311">SUM(G312,G326)</f>
        <v>40000</v>
      </c>
      <c r="H311" s="95">
        <f t="shared" si="53"/>
        <v>152000</v>
      </c>
      <c r="I311" s="95">
        <f t="shared" si="53"/>
        <v>0</v>
      </c>
      <c r="J311" s="92" t="e">
        <f t="shared" si="53"/>
        <v>#REF!</v>
      </c>
      <c r="K311" s="92" t="e">
        <f t="shared" si="53"/>
        <v>#REF!</v>
      </c>
      <c r="L311" s="95">
        <f t="shared" si="53"/>
        <v>0</v>
      </c>
      <c r="M311" s="95"/>
      <c r="N311" s="412">
        <f t="shared" si="44"/>
        <v>135.71428571428572</v>
      </c>
    </row>
    <row r="312" spans="1:14" s="3" customFormat="1" ht="12.75">
      <c r="A312" s="173"/>
      <c r="B312" s="339"/>
      <c r="C312" s="173" t="s">
        <v>64</v>
      </c>
      <c r="D312" s="173" t="s">
        <v>183</v>
      </c>
      <c r="E312" s="114" t="s">
        <v>4</v>
      </c>
      <c r="F312" s="95">
        <f aca="true" t="shared" si="54" ref="F312:L312">SUM(F313,F315,F322)</f>
        <v>112000</v>
      </c>
      <c r="G312" s="95">
        <f t="shared" si="54"/>
        <v>40000</v>
      </c>
      <c r="H312" s="95">
        <f t="shared" si="54"/>
        <v>152000</v>
      </c>
      <c r="I312" s="95">
        <f t="shared" si="54"/>
        <v>0</v>
      </c>
      <c r="J312" s="92" t="e">
        <f t="shared" si="54"/>
        <v>#REF!</v>
      </c>
      <c r="K312" s="92" t="e">
        <f t="shared" si="54"/>
        <v>#REF!</v>
      </c>
      <c r="L312" s="95">
        <f t="shared" si="54"/>
        <v>0</v>
      </c>
      <c r="M312" s="95"/>
      <c r="N312" s="412">
        <f t="shared" si="44"/>
        <v>135.71428571428572</v>
      </c>
    </row>
    <row r="313" spans="1:14" s="3" customFormat="1" ht="12.75">
      <c r="A313" s="173"/>
      <c r="B313" s="339"/>
      <c r="C313" s="173" t="s">
        <v>64</v>
      </c>
      <c r="D313" s="173" t="s">
        <v>184</v>
      </c>
      <c r="E313" s="114" t="s">
        <v>46</v>
      </c>
      <c r="F313" s="95">
        <f aca="true" t="shared" si="55" ref="F313:M313">SUM(F314)</f>
        <v>2000</v>
      </c>
      <c r="G313" s="95">
        <f t="shared" si="55"/>
        <v>0</v>
      </c>
      <c r="H313" s="95">
        <f t="shared" si="55"/>
        <v>2000</v>
      </c>
      <c r="I313" s="95">
        <f t="shared" si="55"/>
        <v>0</v>
      </c>
      <c r="J313" s="95">
        <f t="shared" si="55"/>
        <v>0</v>
      </c>
      <c r="K313" s="95">
        <f t="shared" si="55"/>
        <v>0</v>
      </c>
      <c r="L313" s="95">
        <f t="shared" si="55"/>
        <v>0</v>
      </c>
      <c r="M313" s="95">
        <f t="shared" si="55"/>
        <v>0</v>
      </c>
      <c r="N313" s="412">
        <f t="shared" si="44"/>
        <v>100</v>
      </c>
    </row>
    <row r="314" spans="1:14" s="4" customFormat="1" ht="12.75" hidden="1">
      <c r="A314" s="175"/>
      <c r="B314" s="128"/>
      <c r="C314" s="175" t="s">
        <v>64</v>
      </c>
      <c r="D314" s="175" t="s">
        <v>354</v>
      </c>
      <c r="E314" s="128" t="s">
        <v>325</v>
      </c>
      <c r="F314" s="96">
        <v>2000</v>
      </c>
      <c r="G314" s="96"/>
      <c r="H314" s="96">
        <v>2000</v>
      </c>
      <c r="I314" s="96"/>
      <c r="J314" s="98"/>
      <c r="K314" s="98"/>
      <c r="L314" s="96">
        <v>0</v>
      </c>
      <c r="M314" s="96"/>
      <c r="N314" s="412">
        <f t="shared" si="44"/>
        <v>100</v>
      </c>
    </row>
    <row r="315" spans="1:14" s="3" customFormat="1" ht="12.75">
      <c r="A315" s="173"/>
      <c r="B315" s="339"/>
      <c r="C315" s="173" t="s">
        <v>64</v>
      </c>
      <c r="D315" s="173" t="s">
        <v>185</v>
      </c>
      <c r="E315" s="114" t="s">
        <v>42</v>
      </c>
      <c r="F315" s="95">
        <f>SUM(F316,F317,F318,F319)</f>
        <v>68000</v>
      </c>
      <c r="G315" s="95">
        <f aca="true" t="shared" si="56" ref="G315:M315">SUM(G316,G317,G318,G319)</f>
        <v>40000</v>
      </c>
      <c r="H315" s="95">
        <f t="shared" si="56"/>
        <v>108000</v>
      </c>
      <c r="I315" s="95">
        <f t="shared" si="56"/>
        <v>0</v>
      </c>
      <c r="J315" s="95">
        <f t="shared" si="56"/>
        <v>0</v>
      </c>
      <c r="K315" s="95">
        <f t="shared" si="56"/>
        <v>0</v>
      </c>
      <c r="L315" s="95">
        <f t="shared" si="56"/>
        <v>0</v>
      </c>
      <c r="M315" s="95">
        <f t="shared" si="56"/>
        <v>0</v>
      </c>
      <c r="N315" s="412">
        <f t="shared" si="44"/>
        <v>158.8235294117647</v>
      </c>
    </row>
    <row r="316" spans="1:14" s="4" customFormat="1" ht="12.75" hidden="1">
      <c r="A316" s="175"/>
      <c r="B316" s="128"/>
      <c r="C316" s="175" t="s">
        <v>64</v>
      </c>
      <c r="D316" s="175" t="s">
        <v>355</v>
      </c>
      <c r="E316" s="128" t="s">
        <v>306</v>
      </c>
      <c r="F316" s="96">
        <v>5000</v>
      </c>
      <c r="G316" s="96"/>
      <c r="H316" s="96">
        <v>5000</v>
      </c>
      <c r="I316" s="96"/>
      <c r="J316" s="98"/>
      <c r="K316" s="98"/>
      <c r="L316" s="96"/>
      <c r="M316" s="96"/>
      <c r="N316" s="412">
        <f t="shared" si="44"/>
        <v>100</v>
      </c>
    </row>
    <row r="317" spans="1:14" s="4" customFormat="1" ht="12.75" hidden="1">
      <c r="A317" s="175"/>
      <c r="B317" s="128"/>
      <c r="C317" s="175" t="s">
        <v>64</v>
      </c>
      <c r="D317" s="175" t="s">
        <v>356</v>
      </c>
      <c r="E317" s="128" t="s">
        <v>329</v>
      </c>
      <c r="F317" s="96">
        <v>0</v>
      </c>
      <c r="G317" s="96"/>
      <c r="H317" s="96">
        <v>0</v>
      </c>
      <c r="I317" s="96">
        <v>0</v>
      </c>
      <c r="J317" s="98"/>
      <c r="K317" s="98"/>
      <c r="L317" s="96"/>
      <c r="M317" s="96"/>
      <c r="N317" s="412" t="e">
        <f t="shared" si="44"/>
        <v>#DIV/0!</v>
      </c>
    </row>
    <row r="318" spans="1:14" s="4" customFormat="1" ht="12.75" hidden="1">
      <c r="A318" s="175"/>
      <c r="B318" s="128"/>
      <c r="C318" s="175" t="s">
        <v>64</v>
      </c>
      <c r="D318" s="175" t="s">
        <v>357</v>
      </c>
      <c r="E318" s="128" t="s">
        <v>330</v>
      </c>
      <c r="F318" s="96">
        <v>3000</v>
      </c>
      <c r="G318" s="96"/>
      <c r="H318" s="96">
        <v>3000</v>
      </c>
      <c r="I318" s="96"/>
      <c r="J318" s="98"/>
      <c r="K318" s="98"/>
      <c r="L318" s="96"/>
      <c r="M318" s="96"/>
      <c r="N318" s="412">
        <f t="shared" si="44"/>
        <v>100</v>
      </c>
    </row>
    <row r="319" spans="1:15" s="4" customFormat="1" ht="12.75" hidden="1">
      <c r="A319" s="354"/>
      <c r="B319" s="355"/>
      <c r="C319" s="445" t="s">
        <v>64</v>
      </c>
      <c r="D319" s="445" t="s">
        <v>590</v>
      </c>
      <c r="E319" s="499" t="s">
        <v>591</v>
      </c>
      <c r="F319" s="517">
        <v>60000</v>
      </c>
      <c r="G319" s="517">
        <v>40000</v>
      </c>
      <c r="H319" s="517">
        <v>100000</v>
      </c>
      <c r="I319" s="517"/>
      <c r="J319" s="501"/>
      <c r="K319" s="501"/>
      <c r="L319" s="517"/>
      <c r="M319" s="517"/>
      <c r="N319" s="498">
        <f t="shared" si="44"/>
        <v>166.66666666666669</v>
      </c>
      <c r="O319" s="502">
        <v>40000</v>
      </c>
    </row>
    <row r="320" spans="1:14" s="4" customFormat="1" ht="12.75" hidden="1">
      <c r="A320" s="175"/>
      <c r="B320" s="128"/>
      <c r="C320" s="456"/>
      <c r="D320" s="456" t="s">
        <v>655</v>
      </c>
      <c r="E320" s="457" t="s">
        <v>654</v>
      </c>
      <c r="F320" s="458">
        <v>50000</v>
      </c>
      <c r="G320" s="458"/>
      <c r="H320" s="458">
        <v>50000</v>
      </c>
      <c r="I320" s="458"/>
      <c r="J320" s="459"/>
      <c r="K320" s="459"/>
      <c r="L320" s="458"/>
      <c r="M320" s="458"/>
      <c r="N320" s="412">
        <f t="shared" si="44"/>
        <v>100</v>
      </c>
    </row>
    <row r="321" spans="1:14" s="4" customFormat="1" ht="12.75" hidden="1">
      <c r="A321" s="175"/>
      <c r="B321" s="128"/>
      <c r="C321" s="456"/>
      <c r="D321" s="456" t="s">
        <v>656</v>
      </c>
      <c r="E321" s="457" t="s">
        <v>657</v>
      </c>
      <c r="F321" s="458">
        <v>10000</v>
      </c>
      <c r="G321" s="458">
        <v>40000</v>
      </c>
      <c r="H321" s="458">
        <v>50000</v>
      </c>
      <c r="I321" s="458"/>
      <c r="J321" s="459"/>
      <c r="K321" s="459"/>
      <c r="L321" s="458"/>
      <c r="M321" s="458"/>
      <c r="N321" s="412">
        <f t="shared" si="44"/>
        <v>500</v>
      </c>
    </row>
    <row r="322" spans="1:14" s="3" customFormat="1" ht="12.75">
      <c r="A322" s="173"/>
      <c r="B322" s="339"/>
      <c r="C322" s="173" t="s">
        <v>64</v>
      </c>
      <c r="D322" s="173" t="s">
        <v>186</v>
      </c>
      <c r="E322" s="114" t="s">
        <v>8</v>
      </c>
      <c r="F322" s="95">
        <f>SUM(F323,F325)</f>
        <v>42000</v>
      </c>
      <c r="G322" s="95">
        <f>SUM(G323,G325)</f>
        <v>0</v>
      </c>
      <c r="H322" s="95">
        <f>SUM(H323,H325)</f>
        <v>42000</v>
      </c>
      <c r="I322" s="95">
        <f>SUM(I323:I325)</f>
        <v>0</v>
      </c>
      <c r="J322" s="94" t="e">
        <f>SUM(#REF!,#REF!)</f>
        <v>#REF!</v>
      </c>
      <c r="K322" s="94" t="e">
        <f>SUM(#REF!,#REF!)</f>
        <v>#REF!</v>
      </c>
      <c r="L322" s="95">
        <f>SUM(L323:L325)</f>
        <v>0</v>
      </c>
      <c r="M322" s="95"/>
      <c r="N322" s="412">
        <f t="shared" si="44"/>
        <v>100</v>
      </c>
    </row>
    <row r="323" spans="1:14" s="357" customFormat="1" ht="12.75" hidden="1">
      <c r="A323" s="354"/>
      <c r="B323" s="355"/>
      <c r="C323" s="175" t="s">
        <v>64</v>
      </c>
      <c r="D323" s="175" t="s">
        <v>358</v>
      </c>
      <c r="E323" s="128" t="s">
        <v>308</v>
      </c>
      <c r="F323" s="96">
        <v>25000</v>
      </c>
      <c r="G323" s="96"/>
      <c r="H323" s="96">
        <v>25000</v>
      </c>
      <c r="I323" s="96"/>
      <c r="J323" s="98"/>
      <c r="K323" s="98"/>
      <c r="L323" s="96"/>
      <c r="M323" s="96"/>
      <c r="N323" s="412">
        <f t="shared" si="44"/>
        <v>100</v>
      </c>
    </row>
    <row r="324" spans="1:14" s="357" customFormat="1" ht="12.75" hidden="1">
      <c r="A324" s="354"/>
      <c r="B324" s="355"/>
      <c r="C324" s="456"/>
      <c r="D324" s="456" t="s">
        <v>659</v>
      </c>
      <c r="E324" s="457" t="s">
        <v>658</v>
      </c>
      <c r="F324" s="458">
        <v>25000</v>
      </c>
      <c r="G324" s="458"/>
      <c r="H324" s="458">
        <v>25000</v>
      </c>
      <c r="I324" s="458"/>
      <c r="J324" s="459"/>
      <c r="K324" s="459"/>
      <c r="L324" s="458"/>
      <c r="M324" s="458"/>
      <c r="N324" s="412">
        <f t="shared" si="44"/>
        <v>100</v>
      </c>
    </row>
    <row r="325" spans="1:15" s="4" customFormat="1" ht="12.75" hidden="1">
      <c r="A325" s="175"/>
      <c r="B325" s="128"/>
      <c r="C325" s="175" t="s">
        <v>64</v>
      </c>
      <c r="D325" s="175" t="s">
        <v>359</v>
      </c>
      <c r="E325" s="128" t="s">
        <v>8</v>
      </c>
      <c r="F325" s="96">
        <v>17000</v>
      </c>
      <c r="G325" s="356"/>
      <c r="H325" s="96">
        <v>17000</v>
      </c>
      <c r="I325" s="96"/>
      <c r="J325" s="98"/>
      <c r="K325" s="98"/>
      <c r="L325" s="96"/>
      <c r="M325" s="96"/>
      <c r="N325" s="412">
        <f t="shared" si="44"/>
        <v>100</v>
      </c>
      <c r="O325" s="483"/>
    </row>
    <row r="326" spans="1:14" s="3" customFormat="1" ht="12.75">
      <c r="A326" s="173"/>
      <c r="B326" s="339"/>
      <c r="C326" s="173" t="s">
        <v>64</v>
      </c>
      <c r="D326" s="173" t="s">
        <v>295</v>
      </c>
      <c r="E326" s="114" t="s">
        <v>28</v>
      </c>
      <c r="F326" s="95">
        <f aca="true" t="shared" si="57" ref="F326:M327">SUM(F327)</f>
        <v>0</v>
      </c>
      <c r="G326" s="95">
        <f t="shared" si="57"/>
        <v>0</v>
      </c>
      <c r="H326" s="95">
        <f t="shared" si="57"/>
        <v>0</v>
      </c>
      <c r="I326" s="95">
        <f t="shared" si="57"/>
        <v>0</v>
      </c>
      <c r="J326" s="95">
        <f t="shared" si="57"/>
        <v>0</v>
      </c>
      <c r="K326" s="95">
        <f t="shared" si="57"/>
        <v>0</v>
      </c>
      <c r="L326" s="95">
        <f t="shared" si="57"/>
        <v>0</v>
      </c>
      <c r="M326" s="95">
        <f t="shared" si="57"/>
        <v>0</v>
      </c>
      <c r="N326" s="412" t="e">
        <f t="shared" si="44"/>
        <v>#DIV/0!</v>
      </c>
    </row>
    <row r="327" spans="1:14" s="3" customFormat="1" ht="12.75">
      <c r="A327" s="173"/>
      <c r="B327" s="339"/>
      <c r="C327" s="173" t="s">
        <v>64</v>
      </c>
      <c r="D327" s="173" t="s">
        <v>296</v>
      </c>
      <c r="E327" s="114" t="s">
        <v>49</v>
      </c>
      <c r="F327" s="95">
        <f t="shared" si="57"/>
        <v>0</v>
      </c>
      <c r="G327" s="95">
        <f t="shared" si="57"/>
        <v>0</v>
      </c>
      <c r="H327" s="95">
        <f t="shared" si="57"/>
        <v>0</v>
      </c>
      <c r="I327" s="95">
        <f t="shared" si="57"/>
        <v>0</v>
      </c>
      <c r="J327" s="95">
        <f t="shared" si="57"/>
        <v>0</v>
      </c>
      <c r="K327" s="95">
        <f t="shared" si="57"/>
        <v>0</v>
      </c>
      <c r="L327" s="95">
        <f t="shared" si="57"/>
        <v>0</v>
      </c>
      <c r="M327" s="95">
        <f t="shared" si="57"/>
        <v>0</v>
      </c>
      <c r="N327" s="412" t="e">
        <f t="shared" si="44"/>
        <v>#DIV/0!</v>
      </c>
    </row>
    <row r="328" spans="1:14" s="4" customFormat="1" ht="12.75" hidden="1">
      <c r="A328" s="175"/>
      <c r="B328" s="128"/>
      <c r="C328" s="175" t="s">
        <v>64</v>
      </c>
      <c r="D328" s="175" t="s">
        <v>360</v>
      </c>
      <c r="E328" s="128" t="s">
        <v>320</v>
      </c>
      <c r="F328" s="96">
        <v>0</v>
      </c>
      <c r="G328" s="96"/>
      <c r="H328" s="96">
        <v>0</v>
      </c>
      <c r="I328" s="96"/>
      <c r="J328" s="98"/>
      <c r="K328" s="98"/>
      <c r="L328" s="96"/>
      <c r="M328" s="96"/>
      <c r="N328" s="412" t="e">
        <f t="shared" si="44"/>
        <v>#DIV/0!</v>
      </c>
    </row>
    <row r="329" spans="1:14" s="3" customFormat="1" ht="12.75">
      <c r="A329" s="480" t="s">
        <v>743</v>
      </c>
      <c r="B329" s="193" t="s">
        <v>479</v>
      </c>
      <c r="C329" s="217" t="s">
        <v>298</v>
      </c>
      <c r="D329" s="176" t="s">
        <v>242</v>
      </c>
      <c r="E329" s="177" t="s">
        <v>297</v>
      </c>
      <c r="F329" s="179">
        <f aca="true" t="shared" si="58" ref="F329:L329">SUM(F331)</f>
        <v>3000</v>
      </c>
      <c r="G329" s="179">
        <f t="shared" si="58"/>
        <v>0</v>
      </c>
      <c r="H329" s="179">
        <f t="shared" si="58"/>
        <v>3000</v>
      </c>
      <c r="I329" s="179">
        <f t="shared" si="58"/>
        <v>0</v>
      </c>
      <c r="J329" s="179">
        <f t="shared" si="58"/>
        <v>0</v>
      </c>
      <c r="K329" s="179">
        <f t="shared" si="58"/>
        <v>0</v>
      </c>
      <c r="L329" s="179">
        <f t="shared" si="58"/>
        <v>0</v>
      </c>
      <c r="M329" s="179"/>
      <c r="N329" s="412">
        <f t="shared" si="44"/>
        <v>100</v>
      </c>
    </row>
    <row r="330" spans="1:14" s="407" customFormat="1" ht="12.75">
      <c r="A330" s="423"/>
      <c r="B330" s="425">
        <v>11</v>
      </c>
      <c r="C330" s="435"/>
      <c r="D330" s="423"/>
      <c r="E330" s="425" t="s">
        <v>567</v>
      </c>
      <c r="F330" s="427">
        <v>3000</v>
      </c>
      <c r="G330" s="427"/>
      <c r="H330" s="427">
        <v>3000</v>
      </c>
      <c r="I330" s="427"/>
      <c r="J330" s="427"/>
      <c r="K330" s="427"/>
      <c r="L330" s="427"/>
      <c r="M330" s="427"/>
      <c r="N330" s="412">
        <f t="shared" si="44"/>
        <v>100</v>
      </c>
    </row>
    <row r="331" spans="1:14" s="3" customFormat="1" ht="12.75">
      <c r="A331" s="173"/>
      <c r="B331" s="128"/>
      <c r="C331" s="173" t="s">
        <v>298</v>
      </c>
      <c r="D331" s="173" t="s">
        <v>1</v>
      </c>
      <c r="E331" s="114" t="s">
        <v>3</v>
      </c>
      <c r="F331" s="95">
        <f>SUM(F332,F335)</f>
        <v>3000</v>
      </c>
      <c r="G331" s="95">
        <f aca="true" t="shared" si="59" ref="G331:L331">SUM(G332,G335)</f>
        <v>0</v>
      </c>
      <c r="H331" s="95">
        <f t="shared" si="59"/>
        <v>3000</v>
      </c>
      <c r="I331" s="95">
        <f t="shared" si="59"/>
        <v>0</v>
      </c>
      <c r="J331" s="92">
        <f t="shared" si="59"/>
        <v>0</v>
      </c>
      <c r="K331" s="92">
        <f t="shared" si="59"/>
        <v>0</v>
      </c>
      <c r="L331" s="95">
        <f t="shared" si="59"/>
        <v>0</v>
      </c>
      <c r="M331" s="95"/>
      <c r="N331" s="412">
        <f t="shared" si="44"/>
        <v>100</v>
      </c>
    </row>
    <row r="332" spans="1:14" s="3" customFormat="1" ht="12.75">
      <c r="A332" s="173"/>
      <c r="B332" s="128"/>
      <c r="C332" s="173" t="s">
        <v>298</v>
      </c>
      <c r="D332" s="173" t="s">
        <v>183</v>
      </c>
      <c r="E332" s="114" t="s">
        <v>4</v>
      </c>
      <c r="F332" s="95">
        <f aca="true" t="shared" si="60" ref="F332:L332">SUM(F333)</f>
        <v>0</v>
      </c>
      <c r="G332" s="95">
        <f t="shared" si="60"/>
        <v>0</v>
      </c>
      <c r="H332" s="95">
        <f t="shared" si="60"/>
        <v>0</v>
      </c>
      <c r="I332" s="95">
        <f t="shared" si="60"/>
        <v>0</v>
      </c>
      <c r="J332" s="92">
        <f t="shared" si="60"/>
        <v>0</v>
      </c>
      <c r="K332" s="92">
        <f t="shared" si="60"/>
        <v>0</v>
      </c>
      <c r="L332" s="95">
        <f t="shared" si="60"/>
        <v>0</v>
      </c>
      <c r="M332" s="95"/>
      <c r="N332" s="412" t="e">
        <f t="shared" si="44"/>
        <v>#DIV/0!</v>
      </c>
    </row>
    <row r="333" spans="1:14" s="3" customFormat="1" ht="12.75">
      <c r="A333" s="173"/>
      <c r="B333" s="339"/>
      <c r="C333" s="173" t="s">
        <v>298</v>
      </c>
      <c r="D333" s="173" t="s">
        <v>186</v>
      </c>
      <c r="E333" s="114" t="s">
        <v>8</v>
      </c>
      <c r="F333" s="95">
        <f>SUM(F334)</f>
        <v>0</v>
      </c>
      <c r="G333" s="95">
        <f>SUM(G334)</f>
        <v>0</v>
      </c>
      <c r="H333" s="95">
        <f>SUM(H334)</f>
        <v>0</v>
      </c>
      <c r="I333" s="95">
        <f>SUM(I334)</f>
        <v>0</v>
      </c>
      <c r="J333" s="94"/>
      <c r="K333" s="94"/>
      <c r="L333" s="95">
        <f>SUM(L334)</f>
        <v>0</v>
      </c>
      <c r="M333" s="95"/>
      <c r="N333" s="412" t="e">
        <f t="shared" si="44"/>
        <v>#DIV/0!</v>
      </c>
    </row>
    <row r="334" spans="1:14" s="4" customFormat="1" ht="12.75" hidden="1">
      <c r="A334" s="175"/>
      <c r="B334" s="128"/>
      <c r="C334" s="175" t="s">
        <v>298</v>
      </c>
      <c r="D334" s="175" t="s">
        <v>361</v>
      </c>
      <c r="E334" s="128" t="s">
        <v>333</v>
      </c>
      <c r="F334" s="96"/>
      <c r="G334" s="96"/>
      <c r="H334" s="96"/>
      <c r="I334" s="96"/>
      <c r="J334" s="98"/>
      <c r="K334" s="98"/>
      <c r="L334" s="96"/>
      <c r="M334" s="96"/>
      <c r="N334" s="412" t="e">
        <f t="shared" si="44"/>
        <v>#DIV/0!</v>
      </c>
    </row>
    <row r="335" spans="1:14" s="3" customFormat="1" ht="12.75">
      <c r="A335" s="173"/>
      <c r="B335" s="128"/>
      <c r="C335" s="173" t="s">
        <v>298</v>
      </c>
      <c r="D335" s="173" t="s">
        <v>295</v>
      </c>
      <c r="E335" s="114" t="s">
        <v>28</v>
      </c>
      <c r="F335" s="95">
        <f aca="true" t="shared" si="61" ref="F335:L335">SUM(F336)</f>
        <v>3000</v>
      </c>
      <c r="G335" s="95">
        <f t="shared" si="61"/>
        <v>0</v>
      </c>
      <c r="H335" s="95">
        <f t="shared" si="61"/>
        <v>3000</v>
      </c>
      <c r="I335" s="95">
        <f t="shared" si="61"/>
        <v>0</v>
      </c>
      <c r="J335" s="92">
        <f t="shared" si="61"/>
        <v>0</v>
      </c>
      <c r="K335" s="92">
        <f t="shared" si="61"/>
        <v>0</v>
      </c>
      <c r="L335" s="95">
        <f t="shared" si="61"/>
        <v>0</v>
      </c>
      <c r="M335" s="95"/>
      <c r="N335" s="412">
        <f t="shared" si="44"/>
        <v>100</v>
      </c>
    </row>
    <row r="336" spans="1:14" s="3" customFormat="1" ht="12.75">
      <c r="A336" s="173"/>
      <c r="B336" s="339"/>
      <c r="C336" s="173" t="s">
        <v>298</v>
      </c>
      <c r="D336" s="173" t="s">
        <v>296</v>
      </c>
      <c r="E336" s="114" t="s">
        <v>49</v>
      </c>
      <c r="F336" s="95">
        <f>SUM(F337)</f>
        <v>3000</v>
      </c>
      <c r="G336" s="95">
        <f>SUM(G337)</f>
        <v>0</v>
      </c>
      <c r="H336" s="95">
        <f>SUM(H337)</f>
        <v>3000</v>
      </c>
      <c r="I336" s="95">
        <f>SUM(I337)</f>
        <v>0</v>
      </c>
      <c r="J336" s="94"/>
      <c r="K336" s="94"/>
      <c r="L336" s="95">
        <f>SUM(L337)</f>
        <v>0</v>
      </c>
      <c r="M336" s="95"/>
      <c r="N336" s="412">
        <f aca="true" t="shared" si="62" ref="N336:N399">+H336/F336*100</f>
        <v>100</v>
      </c>
    </row>
    <row r="337" spans="1:14" s="4" customFormat="1" ht="12.75" hidden="1">
      <c r="A337" s="175"/>
      <c r="B337" s="128"/>
      <c r="C337" s="175" t="s">
        <v>298</v>
      </c>
      <c r="D337" s="175" t="s">
        <v>360</v>
      </c>
      <c r="E337" s="128" t="s">
        <v>320</v>
      </c>
      <c r="F337" s="96">
        <v>3000</v>
      </c>
      <c r="G337" s="96"/>
      <c r="H337" s="96">
        <v>3000</v>
      </c>
      <c r="I337" s="96"/>
      <c r="J337" s="98"/>
      <c r="K337" s="98"/>
      <c r="L337" s="96"/>
      <c r="M337" s="96"/>
      <c r="N337" s="412">
        <f t="shared" si="62"/>
        <v>100</v>
      </c>
    </row>
    <row r="338" spans="1:14" s="4" customFormat="1" ht="12.75">
      <c r="A338" s="399" t="s">
        <v>744</v>
      </c>
      <c r="B338" s="400" t="s">
        <v>675</v>
      </c>
      <c r="C338" s="399" t="s">
        <v>70</v>
      </c>
      <c r="D338" s="399" t="s">
        <v>242</v>
      </c>
      <c r="E338" s="400" t="s">
        <v>676</v>
      </c>
      <c r="F338" s="398">
        <f>SUM(F342)</f>
        <v>90000</v>
      </c>
      <c r="G338" s="398">
        <f aca="true" t="shared" si="63" ref="G338:M338">SUM(G342)</f>
        <v>0</v>
      </c>
      <c r="H338" s="398">
        <f t="shared" si="63"/>
        <v>90000</v>
      </c>
      <c r="I338" s="398">
        <f t="shared" si="63"/>
        <v>0</v>
      </c>
      <c r="J338" s="398">
        <f t="shared" si="63"/>
        <v>0</v>
      </c>
      <c r="K338" s="398">
        <f t="shared" si="63"/>
        <v>0</v>
      </c>
      <c r="L338" s="398">
        <f t="shared" si="63"/>
        <v>0</v>
      </c>
      <c r="M338" s="398">
        <f t="shared" si="63"/>
        <v>0</v>
      </c>
      <c r="N338" s="412">
        <f t="shared" si="62"/>
        <v>100</v>
      </c>
    </row>
    <row r="339" spans="1:14" s="4" customFormat="1" ht="12.75">
      <c r="A339" s="423"/>
      <c r="B339" s="425">
        <v>31</v>
      </c>
      <c r="C339" s="423"/>
      <c r="D339" s="423"/>
      <c r="E339" s="425" t="s">
        <v>677</v>
      </c>
      <c r="F339" s="427">
        <v>50000</v>
      </c>
      <c r="G339" s="427"/>
      <c r="H339" s="427">
        <v>50000</v>
      </c>
      <c r="I339" s="427"/>
      <c r="J339" s="427"/>
      <c r="K339" s="427"/>
      <c r="L339" s="427"/>
      <c r="M339" s="427"/>
      <c r="N339" s="412">
        <f t="shared" si="62"/>
        <v>100</v>
      </c>
    </row>
    <row r="340" spans="1:14" s="4" customFormat="1" ht="12.75">
      <c r="A340" s="435"/>
      <c r="B340" s="425">
        <v>435</v>
      </c>
      <c r="C340" s="423"/>
      <c r="D340" s="423"/>
      <c r="E340" s="425" t="s">
        <v>574</v>
      </c>
      <c r="F340" s="427">
        <v>0</v>
      </c>
      <c r="G340" s="427"/>
      <c r="H340" s="427">
        <v>0</v>
      </c>
      <c r="I340" s="427"/>
      <c r="J340" s="427"/>
      <c r="K340" s="427"/>
      <c r="L340" s="427"/>
      <c r="M340" s="427"/>
      <c r="N340" s="412" t="e">
        <f t="shared" si="62"/>
        <v>#DIV/0!</v>
      </c>
    </row>
    <row r="341" spans="1:14" s="4" customFormat="1" ht="12.75">
      <c r="A341" s="435"/>
      <c r="B341" s="425">
        <v>11</v>
      </c>
      <c r="C341" s="423"/>
      <c r="D341" s="423"/>
      <c r="E341" s="425" t="s">
        <v>567</v>
      </c>
      <c r="F341" s="427">
        <v>40000</v>
      </c>
      <c r="G341" s="427"/>
      <c r="H341" s="427">
        <v>40000</v>
      </c>
      <c r="I341" s="427"/>
      <c r="J341" s="427"/>
      <c r="K341" s="427"/>
      <c r="L341" s="427"/>
      <c r="M341" s="427"/>
      <c r="N341" s="412">
        <f t="shared" si="62"/>
        <v>100</v>
      </c>
    </row>
    <row r="342" spans="1:14" s="4" customFormat="1" ht="12.75">
      <c r="A342" s="175"/>
      <c r="B342" s="128"/>
      <c r="C342" s="175" t="s">
        <v>70</v>
      </c>
      <c r="D342" s="173" t="s">
        <v>1</v>
      </c>
      <c r="E342" s="114" t="s">
        <v>3</v>
      </c>
      <c r="F342" s="95">
        <f aca="true" t="shared" si="64" ref="F342:M342">SUM(F343)</f>
        <v>90000</v>
      </c>
      <c r="G342" s="95">
        <f t="shared" si="64"/>
        <v>0</v>
      </c>
      <c r="H342" s="95">
        <f t="shared" si="64"/>
        <v>90000</v>
      </c>
      <c r="I342" s="95">
        <f t="shared" si="64"/>
        <v>0</v>
      </c>
      <c r="J342" s="95">
        <f t="shared" si="64"/>
        <v>0</v>
      </c>
      <c r="K342" s="95">
        <f t="shared" si="64"/>
        <v>0</v>
      </c>
      <c r="L342" s="95">
        <f t="shared" si="64"/>
        <v>0</v>
      </c>
      <c r="M342" s="95">
        <f t="shared" si="64"/>
        <v>0</v>
      </c>
      <c r="N342" s="412">
        <f t="shared" si="62"/>
        <v>100</v>
      </c>
    </row>
    <row r="343" spans="1:14" s="4" customFormat="1" ht="12.75">
      <c r="A343" s="175"/>
      <c r="B343" s="128"/>
      <c r="C343" s="175" t="s">
        <v>70</v>
      </c>
      <c r="D343" s="173" t="s">
        <v>183</v>
      </c>
      <c r="E343" s="114" t="s">
        <v>4</v>
      </c>
      <c r="F343" s="95">
        <f>SUM(F344,F346,F350)</f>
        <v>90000</v>
      </c>
      <c r="G343" s="95">
        <f aca="true" t="shared" si="65" ref="G343:M343">SUM(G344,G346,G350)</f>
        <v>0</v>
      </c>
      <c r="H343" s="95">
        <f t="shared" si="65"/>
        <v>90000</v>
      </c>
      <c r="I343" s="95">
        <f t="shared" si="65"/>
        <v>0</v>
      </c>
      <c r="J343" s="95">
        <f t="shared" si="65"/>
        <v>0</v>
      </c>
      <c r="K343" s="95">
        <f t="shared" si="65"/>
        <v>0</v>
      </c>
      <c r="L343" s="95">
        <f t="shared" si="65"/>
        <v>0</v>
      </c>
      <c r="M343" s="95">
        <f t="shared" si="65"/>
        <v>0</v>
      </c>
      <c r="N343" s="412">
        <f t="shared" si="62"/>
        <v>100</v>
      </c>
    </row>
    <row r="344" spans="1:14" s="4" customFormat="1" ht="12.75">
      <c r="A344" s="175"/>
      <c r="B344" s="128"/>
      <c r="C344" s="175" t="s">
        <v>70</v>
      </c>
      <c r="D344" s="173" t="s">
        <v>184</v>
      </c>
      <c r="E344" s="114" t="s">
        <v>46</v>
      </c>
      <c r="F344" s="95">
        <f aca="true" t="shared" si="66" ref="F344:M344">SUM(F345)</f>
        <v>5000</v>
      </c>
      <c r="G344" s="95">
        <f t="shared" si="66"/>
        <v>0</v>
      </c>
      <c r="H344" s="95">
        <f t="shared" si="66"/>
        <v>5000</v>
      </c>
      <c r="I344" s="95">
        <f t="shared" si="66"/>
        <v>0</v>
      </c>
      <c r="J344" s="95">
        <f t="shared" si="66"/>
        <v>0</v>
      </c>
      <c r="K344" s="95">
        <f t="shared" si="66"/>
        <v>0</v>
      </c>
      <c r="L344" s="95">
        <f t="shared" si="66"/>
        <v>0</v>
      </c>
      <c r="M344" s="95">
        <f t="shared" si="66"/>
        <v>0</v>
      </c>
      <c r="N344" s="412">
        <f t="shared" si="62"/>
        <v>100</v>
      </c>
    </row>
    <row r="345" spans="1:14" s="4" customFormat="1" ht="12.75" hidden="1">
      <c r="A345" s="175"/>
      <c r="B345" s="128"/>
      <c r="C345" s="175" t="s">
        <v>70</v>
      </c>
      <c r="D345" s="175" t="s">
        <v>678</v>
      </c>
      <c r="E345" s="128" t="s">
        <v>683</v>
      </c>
      <c r="F345" s="96">
        <v>5000</v>
      </c>
      <c r="G345" s="96"/>
      <c r="H345" s="96">
        <v>5000</v>
      </c>
      <c r="I345" s="96"/>
      <c r="J345" s="98"/>
      <c r="K345" s="98"/>
      <c r="L345" s="96"/>
      <c r="M345" s="96"/>
      <c r="N345" s="412">
        <f t="shared" si="62"/>
        <v>100</v>
      </c>
    </row>
    <row r="346" spans="1:14" s="4" customFormat="1" ht="12.75">
      <c r="A346" s="175"/>
      <c r="B346" s="128"/>
      <c r="C346" s="175" t="s">
        <v>70</v>
      </c>
      <c r="D346" s="173" t="s">
        <v>185</v>
      </c>
      <c r="E346" s="114" t="s">
        <v>42</v>
      </c>
      <c r="F346" s="95">
        <f>SUM(F347,F348,F349)</f>
        <v>60000</v>
      </c>
      <c r="G346" s="95">
        <f aca="true" t="shared" si="67" ref="G346:M346">SUM(G347,G348,G349)</f>
        <v>0</v>
      </c>
      <c r="H346" s="95">
        <f t="shared" si="67"/>
        <v>60000</v>
      </c>
      <c r="I346" s="95">
        <f t="shared" si="67"/>
        <v>0</v>
      </c>
      <c r="J346" s="95">
        <f t="shared" si="67"/>
        <v>0</v>
      </c>
      <c r="K346" s="95">
        <f t="shared" si="67"/>
        <v>0</v>
      </c>
      <c r="L346" s="95">
        <f t="shared" si="67"/>
        <v>0</v>
      </c>
      <c r="M346" s="95">
        <f t="shared" si="67"/>
        <v>0</v>
      </c>
      <c r="N346" s="412">
        <f t="shared" si="62"/>
        <v>100</v>
      </c>
    </row>
    <row r="347" spans="1:14" s="4" customFormat="1" ht="12.75" hidden="1">
      <c r="A347" s="175"/>
      <c r="B347" s="128"/>
      <c r="C347" s="175" t="s">
        <v>70</v>
      </c>
      <c r="D347" s="175" t="s">
        <v>679</v>
      </c>
      <c r="E347" s="128" t="s">
        <v>684</v>
      </c>
      <c r="F347" s="96">
        <v>10000</v>
      </c>
      <c r="G347" s="96"/>
      <c r="H347" s="96">
        <v>10000</v>
      </c>
      <c r="I347" s="96"/>
      <c r="J347" s="98"/>
      <c r="K347" s="98"/>
      <c r="L347" s="96"/>
      <c r="M347" s="96"/>
      <c r="N347" s="412">
        <f t="shared" si="62"/>
        <v>100</v>
      </c>
    </row>
    <row r="348" spans="1:14" s="4" customFormat="1" ht="12.75" hidden="1">
      <c r="A348" s="175"/>
      <c r="B348" s="128"/>
      <c r="C348" s="175" t="s">
        <v>70</v>
      </c>
      <c r="D348" s="175" t="s">
        <v>357</v>
      </c>
      <c r="E348" s="128" t="s">
        <v>685</v>
      </c>
      <c r="F348" s="96">
        <v>10000</v>
      </c>
      <c r="G348" s="96"/>
      <c r="H348" s="96">
        <v>10000</v>
      </c>
      <c r="I348" s="96"/>
      <c r="J348" s="98"/>
      <c r="K348" s="98"/>
      <c r="L348" s="96"/>
      <c r="M348" s="96"/>
      <c r="N348" s="412">
        <f t="shared" si="62"/>
        <v>100</v>
      </c>
    </row>
    <row r="349" spans="1:14" s="4" customFormat="1" ht="12.75" hidden="1">
      <c r="A349" s="175"/>
      <c r="B349" s="128"/>
      <c r="C349" s="175" t="s">
        <v>70</v>
      </c>
      <c r="D349" s="175" t="s">
        <v>680</v>
      </c>
      <c r="E349" s="128" t="s">
        <v>686</v>
      </c>
      <c r="F349" s="96">
        <v>40000</v>
      </c>
      <c r="G349" s="96"/>
      <c r="H349" s="96">
        <v>40000</v>
      </c>
      <c r="I349" s="96"/>
      <c r="J349" s="98"/>
      <c r="K349" s="98"/>
      <c r="L349" s="96"/>
      <c r="M349" s="96"/>
      <c r="N349" s="412">
        <f t="shared" si="62"/>
        <v>100</v>
      </c>
    </row>
    <row r="350" spans="1:14" s="4" customFormat="1" ht="12.75">
      <c r="A350" s="175"/>
      <c r="B350" s="128"/>
      <c r="C350" s="175" t="s">
        <v>70</v>
      </c>
      <c r="D350" s="173" t="s">
        <v>186</v>
      </c>
      <c r="E350" s="114" t="s">
        <v>8</v>
      </c>
      <c r="F350" s="95">
        <f aca="true" t="shared" si="68" ref="F350:M350">SUM(F351)</f>
        <v>25000</v>
      </c>
      <c r="G350" s="95">
        <f t="shared" si="68"/>
        <v>0</v>
      </c>
      <c r="H350" s="95">
        <f t="shared" si="68"/>
        <v>25000</v>
      </c>
      <c r="I350" s="95">
        <f t="shared" si="68"/>
        <v>0</v>
      </c>
      <c r="J350" s="95">
        <f t="shared" si="68"/>
        <v>0</v>
      </c>
      <c r="K350" s="95">
        <f t="shared" si="68"/>
        <v>0</v>
      </c>
      <c r="L350" s="95">
        <f t="shared" si="68"/>
        <v>0</v>
      </c>
      <c r="M350" s="95">
        <f t="shared" si="68"/>
        <v>0</v>
      </c>
      <c r="N350" s="412">
        <f t="shared" si="62"/>
        <v>100</v>
      </c>
    </row>
    <row r="351" spans="1:14" s="4" customFormat="1" ht="12.75" hidden="1">
      <c r="A351" s="175"/>
      <c r="B351" s="128"/>
      <c r="C351" s="175" t="s">
        <v>70</v>
      </c>
      <c r="D351" s="175" t="s">
        <v>681</v>
      </c>
      <c r="E351" s="128" t="s">
        <v>682</v>
      </c>
      <c r="F351" s="96">
        <v>25000</v>
      </c>
      <c r="G351" s="96"/>
      <c r="H351" s="96">
        <v>25000</v>
      </c>
      <c r="I351" s="96"/>
      <c r="J351" s="98"/>
      <c r="K351" s="98"/>
      <c r="L351" s="96"/>
      <c r="M351" s="96"/>
      <c r="N351" s="412">
        <f t="shared" si="62"/>
        <v>100</v>
      </c>
    </row>
    <row r="352" spans="1:14" ht="12.75">
      <c r="A352" s="163" t="s">
        <v>176</v>
      </c>
      <c r="B352" s="184"/>
      <c r="C352" s="165"/>
      <c r="D352" s="127" t="s">
        <v>90</v>
      </c>
      <c r="E352" s="127"/>
      <c r="F352" s="91">
        <f>SUM(F354,F483,F542)</f>
        <v>23032000</v>
      </c>
      <c r="G352" s="91">
        <f>SUM(G354,G483,G542)</f>
        <v>-110000</v>
      </c>
      <c r="H352" s="91">
        <f>SUM(H354,H483,H542)</f>
        <v>22922000</v>
      </c>
      <c r="I352" s="91">
        <f>SUM(I354,I483,I542)</f>
        <v>0</v>
      </c>
      <c r="J352" s="91">
        <f>+J354+J483+J542</f>
        <v>5552500</v>
      </c>
      <c r="K352" s="91">
        <f>+K354+K483+K542</f>
        <v>4413600</v>
      </c>
      <c r="L352" s="91">
        <f>SUM(L354,L483,L542)</f>
        <v>0</v>
      </c>
      <c r="M352" s="91"/>
      <c r="N352" s="412">
        <f t="shared" si="62"/>
        <v>99.52240361236541</v>
      </c>
    </row>
    <row r="353" spans="1:14" ht="12.75">
      <c r="A353" s="163" t="s">
        <v>62</v>
      </c>
      <c r="B353" s="184"/>
      <c r="C353" s="165" t="s">
        <v>62</v>
      </c>
      <c r="D353" s="127" t="s">
        <v>65</v>
      </c>
      <c r="E353" s="127"/>
      <c r="F353" s="91"/>
      <c r="G353" s="91"/>
      <c r="H353" s="91"/>
      <c r="I353" s="91"/>
      <c r="J353" s="91"/>
      <c r="K353" s="91"/>
      <c r="L353" s="91"/>
      <c r="M353" s="91"/>
      <c r="N353" s="412" t="e">
        <f t="shared" si="62"/>
        <v>#DIV/0!</v>
      </c>
    </row>
    <row r="354" spans="1:14" ht="22.5">
      <c r="A354" s="218" t="s">
        <v>139</v>
      </c>
      <c r="B354" s="180"/>
      <c r="C354" s="167"/>
      <c r="D354" s="219" t="s">
        <v>259</v>
      </c>
      <c r="E354" s="220" t="s">
        <v>260</v>
      </c>
      <c r="F354" s="221">
        <f>SUM(F355,F375,F409,F424,F431,F453,F466,F472,)</f>
        <v>1220000</v>
      </c>
      <c r="G354" s="221">
        <f aca="true" t="shared" si="69" ref="G354:L354">SUM(G355,G375,G409,G424,G431,G453,G466,G472,)</f>
        <v>-600000</v>
      </c>
      <c r="H354" s="221">
        <f t="shared" si="69"/>
        <v>620000</v>
      </c>
      <c r="I354" s="221">
        <f t="shared" si="69"/>
        <v>0</v>
      </c>
      <c r="J354" s="221">
        <f t="shared" si="69"/>
        <v>5221000</v>
      </c>
      <c r="K354" s="221">
        <f t="shared" si="69"/>
        <v>4140000</v>
      </c>
      <c r="L354" s="221">
        <f t="shared" si="69"/>
        <v>0</v>
      </c>
      <c r="M354" s="221"/>
      <c r="N354" s="412">
        <f t="shared" si="62"/>
        <v>50.81967213114754</v>
      </c>
    </row>
    <row r="355" spans="1:14" ht="12.75">
      <c r="A355" s="169" t="s">
        <v>140</v>
      </c>
      <c r="B355" s="183"/>
      <c r="C355" s="198" t="s">
        <v>66</v>
      </c>
      <c r="D355" s="171" t="s">
        <v>242</v>
      </c>
      <c r="E355" s="171" t="s">
        <v>37</v>
      </c>
      <c r="F355" s="172">
        <f>SUM(F362,F371)</f>
        <v>895000</v>
      </c>
      <c r="G355" s="172">
        <f aca="true" t="shared" si="70" ref="G355:L355">SUM(G362,G371)</f>
        <v>-600000</v>
      </c>
      <c r="H355" s="172">
        <f t="shared" si="70"/>
        <v>295000</v>
      </c>
      <c r="I355" s="172">
        <f t="shared" si="70"/>
        <v>0</v>
      </c>
      <c r="J355" s="172">
        <f t="shared" si="70"/>
        <v>3850000</v>
      </c>
      <c r="K355" s="172">
        <f t="shared" si="70"/>
        <v>2970000</v>
      </c>
      <c r="L355" s="172">
        <f t="shared" si="70"/>
        <v>0</v>
      </c>
      <c r="M355" s="172"/>
      <c r="N355" s="412">
        <f t="shared" si="62"/>
        <v>32.960893854748605</v>
      </c>
    </row>
    <row r="356" spans="1:14" ht="12.75">
      <c r="A356" s="169"/>
      <c r="B356" s="336" t="s">
        <v>480</v>
      </c>
      <c r="C356" s="198"/>
      <c r="D356" s="171"/>
      <c r="E356" s="171" t="s">
        <v>38</v>
      </c>
      <c r="F356" s="172"/>
      <c r="G356" s="172"/>
      <c r="H356" s="172"/>
      <c r="I356" s="172"/>
      <c r="J356" s="172"/>
      <c r="K356" s="172"/>
      <c r="L356" s="172"/>
      <c r="M356" s="172"/>
      <c r="N356" s="412" t="e">
        <f t="shared" si="62"/>
        <v>#DIV/0!</v>
      </c>
    </row>
    <row r="357" spans="1:14" s="406" customFormat="1" ht="12.75">
      <c r="A357" s="419"/>
      <c r="B357" s="428">
        <v>434</v>
      </c>
      <c r="C357" s="429"/>
      <c r="D357" s="421"/>
      <c r="E357" s="421" t="s">
        <v>721</v>
      </c>
      <c r="F357" s="422">
        <v>50000</v>
      </c>
      <c r="G357" s="422"/>
      <c r="H357" s="422">
        <v>50000</v>
      </c>
      <c r="I357" s="422"/>
      <c r="J357" s="422"/>
      <c r="K357" s="422"/>
      <c r="L357" s="422"/>
      <c r="M357" s="422"/>
      <c r="N357" s="412">
        <f t="shared" si="62"/>
        <v>100</v>
      </c>
    </row>
    <row r="358" spans="1:14" s="406" customFormat="1" ht="12.75">
      <c r="A358" s="419"/>
      <c r="B358" s="428">
        <v>431</v>
      </c>
      <c r="C358" s="429"/>
      <c r="D358" s="421"/>
      <c r="E358" s="421" t="s">
        <v>573</v>
      </c>
      <c r="F358" s="422">
        <v>220000</v>
      </c>
      <c r="G358" s="422"/>
      <c r="H358" s="422">
        <v>220000</v>
      </c>
      <c r="I358" s="422"/>
      <c r="J358" s="422"/>
      <c r="K358" s="422"/>
      <c r="L358" s="422"/>
      <c r="M358" s="422"/>
      <c r="N358" s="412">
        <f t="shared" si="62"/>
        <v>100</v>
      </c>
    </row>
    <row r="359" spans="1:14" s="406" customFormat="1" ht="12.75">
      <c r="A359" s="419"/>
      <c r="B359" s="428">
        <v>435</v>
      </c>
      <c r="C359" s="429"/>
      <c r="D359" s="421"/>
      <c r="E359" s="421" t="s">
        <v>574</v>
      </c>
      <c r="F359" s="422">
        <v>300000</v>
      </c>
      <c r="G359" s="422"/>
      <c r="H359" s="422">
        <v>300000</v>
      </c>
      <c r="I359" s="422"/>
      <c r="J359" s="422"/>
      <c r="K359" s="422"/>
      <c r="L359" s="422"/>
      <c r="M359" s="422"/>
      <c r="N359" s="412">
        <f t="shared" si="62"/>
        <v>100</v>
      </c>
    </row>
    <row r="360" spans="1:14" s="406" customFormat="1" ht="12.75">
      <c r="A360" s="419"/>
      <c r="B360" s="428">
        <v>437</v>
      </c>
      <c r="C360" s="429"/>
      <c r="D360" s="421"/>
      <c r="E360" s="421" t="s">
        <v>575</v>
      </c>
      <c r="F360" s="422">
        <v>50000</v>
      </c>
      <c r="G360" s="422"/>
      <c r="H360" s="422">
        <v>50000</v>
      </c>
      <c r="I360" s="422"/>
      <c r="J360" s="422"/>
      <c r="K360" s="422"/>
      <c r="L360" s="422"/>
      <c r="M360" s="422"/>
      <c r="N360" s="412">
        <f t="shared" si="62"/>
        <v>100</v>
      </c>
    </row>
    <row r="361" spans="1:14" s="406" customFormat="1" ht="12.75">
      <c r="A361" s="419"/>
      <c r="B361" s="428">
        <v>527</v>
      </c>
      <c r="C361" s="429"/>
      <c r="D361" s="421"/>
      <c r="E361" s="421" t="s">
        <v>580</v>
      </c>
      <c r="F361" s="422">
        <v>275000</v>
      </c>
      <c r="G361" s="422"/>
      <c r="H361" s="422">
        <v>275000</v>
      </c>
      <c r="I361" s="422"/>
      <c r="J361" s="422"/>
      <c r="K361" s="422"/>
      <c r="L361" s="422"/>
      <c r="M361" s="422"/>
      <c r="N361" s="412">
        <f t="shared" si="62"/>
        <v>100</v>
      </c>
    </row>
    <row r="362" spans="1:14" s="2" customFormat="1" ht="12.75">
      <c r="A362" s="173"/>
      <c r="B362" s="128"/>
      <c r="C362" s="173" t="s">
        <v>66</v>
      </c>
      <c r="D362" s="114">
        <v>3</v>
      </c>
      <c r="E362" s="115" t="s">
        <v>3</v>
      </c>
      <c r="F362" s="95">
        <f aca="true" t="shared" si="71" ref="F362:L362">SUM(F363,)</f>
        <v>895000</v>
      </c>
      <c r="G362" s="95">
        <f t="shared" si="71"/>
        <v>-600000</v>
      </c>
      <c r="H362" s="95">
        <f t="shared" si="71"/>
        <v>295000</v>
      </c>
      <c r="I362" s="95">
        <f t="shared" si="71"/>
        <v>0</v>
      </c>
      <c r="J362" s="92">
        <f t="shared" si="71"/>
        <v>3850000</v>
      </c>
      <c r="K362" s="92">
        <f t="shared" si="71"/>
        <v>2970000</v>
      </c>
      <c r="L362" s="95">
        <f t="shared" si="71"/>
        <v>0</v>
      </c>
      <c r="M362" s="95"/>
      <c r="N362" s="412">
        <f t="shared" si="62"/>
        <v>32.960893854748605</v>
      </c>
    </row>
    <row r="363" spans="1:14" s="2" customFormat="1" ht="12.75">
      <c r="A363" s="173"/>
      <c r="B363" s="339"/>
      <c r="C363" s="173" t="s">
        <v>66</v>
      </c>
      <c r="D363" s="114">
        <v>32</v>
      </c>
      <c r="E363" s="115" t="s">
        <v>4</v>
      </c>
      <c r="F363" s="95">
        <f>SUM(F364,F366)</f>
        <v>895000</v>
      </c>
      <c r="G363" s="95">
        <f>SUM(G364,G366)</f>
        <v>-600000</v>
      </c>
      <c r="H363" s="95">
        <f>SUM(H364,H366)</f>
        <v>295000</v>
      </c>
      <c r="I363" s="95">
        <f>SUM(I364,I366)</f>
        <v>0</v>
      </c>
      <c r="J363" s="93">
        <v>3850000</v>
      </c>
      <c r="K363" s="93">
        <v>2970000</v>
      </c>
      <c r="L363" s="95">
        <f>SUM(L364,L366)</f>
        <v>0</v>
      </c>
      <c r="M363" s="95"/>
      <c r="N363" s="412">
        <f t="shared" si="62"/>
        <v>32.960893854748605</v>
      </c>
    </row>
    <row r="364" spans="1:14" s="2" customFormat="1" ht="12.75">
      <c r="A364" s="173"/>
      <c r="B364" s="339"/>
      <c r="C364" s="173" t="s">
        <v>66</v>
      </c>
      <c r="D364" s="114">
        <v>322</v>
      </c>
      <c r="E364" s="115" t="s">
        <v>46</v>
      </c>
      <c r="F364" s="95">
        <f aca="true" t="shared" si="72" ref="F364:M364">SUM(F365)</f>
        <v>20000</v>
      </c>
      <c r="G364" s="95">
        <f t="shared" si="72"/>
        <v>0</v>
      </c>
      <c r="H364" s="95">
        <f t="shared" si="72"/>
        <v>20000</v>
      </c>
      <c r="I364" s="95">
        <f t="shared" si="72"/>
        <v>0</v>
      </c>
      <c r="J364" s="95">
        <f t="shared" si="72"/>
        <v>0</v>
      </c>
      <c r="K364" s="95">
        <f t="shared" si="72"/>
        <v>0</v>
      </c>
      <c r="L364" s="95">
        <f t="shared" si="72"/>
        <v>0</v>
      </c>
      <c r="M364" s="95">
        <f t="shared" si="72"/>
        <v>0</v>
      </c>
      <c r="N364" s="412">
        <f t="shared" si="62"/>
        <v>100</v>
      </c>
    </row>
    <row r="365" spans="1:14" s="4" customFormat="1" ht="12.75" hidden="1">
      <c r="A365" s="175"/>
      <c r="B365" s="128">
        <v>435</v>
      </c>
      <c r="C365" s="175" t="s">
        <v>66</v>
      </c>
      <c r="D365" s="128">
        <v>3224</v>
      </c>
      <c r="E365" s="129" t="s">
        <v>316</v>
      </c>
      <c r="F365" s="96">
        <v>20000</v>
      </c>
      <c r="G365" s="96"/>
      <c r="H365" s="96">
        <v>20000</v>
      </c>
      <c r="I365" s="96"/>
      <c r="J365" s="98"/>
      <c r="K365" s="98"/>
      <c r="L365" s="96"/>
      <c r="M365" s="96"/>
      <c r="N365" s="412">
        <f t="shared" si="62"/>
        <v>100</v>
      </c>
    </row>
    <row r="366" spans="1:14" s="3" customFormat="1" ht="12.75">
      <c r="A366" s="173"/>
      <c r="B366" s="339"/>
      <c r="C366" s="173" t="s">
        <v>66</v>
      </c>
      <c r="D366" s="114">
        <v>323</v>
      </c>
      <c r="E366" s="115" t="s">
        <v>42</v>
      </c>
      <c r="F366" s="95">
        <f>SUM(F367,F370)</f>
        <v>875000</v>
      </c>
      <c r="G366" s="95">
        <f aca="true" t="shared" si="73" ref="G366:M366">SUM(G367,G370)</f>
        <v>-600000</v>
      </c>
      <c r="H366" s="95">
        <f t="shared" si="73"/>
        <v>275000</v>
      </c>
      <c r="I366" s="95">
        <f t="shared" si="73"/>
        <v>0</v>
      </c>
      <c r="J366" s="95">
        <f t="shared" si="73"/>
        <v>0</v>
      </c>
      <c r="K366" s="95">
        <f t="shared" si="73"/>
        <v>0</v>
      </c>
      <c r="L366" s="95">
        <f t="shared" si="73"/>
        <v>0</v>
      </c>
      <c r="M366" s="95">
        <f t="shared" si="73"/>
        <v>0</v>
      </c>
      <c r="N366" s="412">
        <f t="shared" si="62"/>
        <v>31.428571428571427</v>
      </c>
    </row>
    <row r="367" spans="1:15" s="4" customFormat="1" ht="12.75" hidden="1">
      <c r="A367" s="445"/>
      <c r="B367" s="499"/>
      <c r="C367" s="445" t="s">
        <v>66</v>
      </c>
      <c r="D367" s="499">
        <v>3232</v>
      </c>
      <c r="E367" s="500" t="s">
        <v>341</v>
      </c>
      <c r="F367" s="517">
        <v>870000</v>
      </c>
      <c r="G367" s="517">
        <v>-600000</v>
      </c>
      <c r="H367" s="517">
        <v>270000</v>
      </c>
      <c r="I367" s="517"/>
      <c r="J367" s="501"/>
      <c r="K367" s="501"/>
      <c r="L367" s="517"/>
      <c r="M367" s="517"/>
      <c r="N367" s="498">
        <f t="shared" si="62"/>
        <v>31.03448275862069</v>
      </c>
      <c r="O367" s="502">
        <v>-600000</v>
      </c>
    </row>
    <row r="368" spans="1:14" s="4" customFormat="1" ht="33.75" hidden="1">
      <c r="A368" s="175"/>
      <c r="B368" s="128" t="s">
        <v>765</v>
      </c>
      <c r="C368" s="456"/>
      <c r="D368" s="457">
        <v>323212</v>
      </c>
      <c r="E368" s="464" t="s">
        <v>767</v>
      </c>
      <c r="F368" s="458">
        <v>800000</v>
      </c>
      <c r="G368" s="458">
        <v>-600000</v>
      </c>
      <c r="H368" s="458">
        <v>200000</v>
      </c>
      <c r="I368" s="458"/>
      <c r="J368" s="459"/>
      <c r="K368" s="459"/>
      <c r="L368" s="458"/>
      <c r="M368" s="458"/>
      <c r="N368" s="412">
        <f t="shared" si="62"/>
        <v>25</v>
      </c>
    </row>
    <row r="369" spans="1:14" s="4" customFormat="1" ht="12.75" hidden="1">
      <c r="A369" s="175"/>
      <c r="B369" s="128">
        <v>435</v>
      </c>
      <c r="C369" s="456"/>
      <c r="D369" s="457">
        <v>3232120</v>
      </c>
      <c r="E369" s="464" t="s">
        <v>689</v>
      </c>
      <c r="F369" s="458">
        <v>70000</v>
      </c>
      <c r="G369" s="458"/>
      <c r="H369" s="458">
        <v>70000</v>
      </c>
      <c r="I369" s="458"/>
      <c r="J369" s="459"/>
      <c r="K369" s="459"/>
      <c r="L369" s="458"/>
      <c r="M369" s="458"/>
      <c r="N369" s="412">
        <f t="shared" si="62"/>
        <v>100</v>
      </c>
    </row>
    <row r="370" spans="1:14" s="4" customFormat="1" ht="22.5" hidden="1">
      <c r="A370" s="175"/>
      <c r="B370" s="128">
        <v>431</v>
      </c>
      <c r="C370" s="175" t="s">
        <v>66</v>
      </c>
      <c r="D370" s="128">
        <v>3236</v>
      </c>
      <c r="E370" s="129" t="s">
        <v>420</v>
      </c>
      <c r="F370" s="96">
        <v>5000</v>
      </c>
      <c r="G370" s="96"/>
      <c r="H370" s="96">
        <v>5000</v>
      </c>
      <c r="I370" s="96"/>
      <c r="J370" s="98"/>
      <c r="K370" s="98"/>
      <c r="L370" s="96"/>
      <c r="M370" s="96"/>
      <c r="N370" s="412">
        <f t="shared" si="62"/>
        <v>100</v>
      </c>
    </row>
    <row r="371" spans="1:14" s="3" customFormat="1" ht="12.75">
      <c r="A371" s="173"/>
      <c r="B371" s="128"/>
      <c r="C371" s="173" t="s">
        <v>66</v>
      </c>
      <c r="D371" s="114">
        <v>4</v>
      </c>
      <c r="E371" s="115" t="s">
        <v>11</v>
      </c>
      <c r="F371" s="95">
        <f aca="true" t="shared" si="74" ref="F371:L371">SUM(F372,)</f>
        <v>0</v>
      </c>
      <c r="G371" s="95">
        <f t="shared" si="74"/>
        <v>0</v>
      </c>
      <c r="H371" s="95">
        <f t="shared" si="74"/>
        <v>0</v>
      </c>
      <c r="I371" s="95">
        <f t="shared" si="74"/>
        <v>0</v>
      </c>
      <c r="J371" s="92">
        <f t="shared" si="74"/>
        <v>0</v>
      </c>
      <c r="K371" s="92">
        <f t="shared" si="74"/>
        <v>0</v>
      </c>
      <c r="L371" s="95">
        <f t="shared" si="74"/>
        <v>0</v>
      </c>
      <c r="M371" s="95"/>
      <c r="N371" s="412" t="e">
        <f t="shared" si="62"/>
        <v>#DIV/0!</v>
      </c>
    </row>
    <row r="372" spans="1:14" s="3" customFormat="1" ht="12.75">
      <c r="A372" s="173"/>
      <c r="B372" s="128"/>
      <c r="C372" s="173" t="s">
        <v>66</v>
      </c>
      <c r="D372" s="114">
        <v>42</v>
      </c>
      <c r="E372" s="115" t="s">
        <v>114</v>
      </c>
      <c r="F372" s="95">
        <f aca="true" t="shared" si="75" ref="F372:M373">SUM(F373)</f>
        <v>0</v>
      </c>
      <c r="G372" s="95">
        <f t="shared" si="75"/>
        <v>0</v>
      </c>
      <c r="H372" s="95">
        <f t="shared" si="75"/>
        <v>0</v>
      </c>
      <c r="I372" s="95">
        <f t="shared" si="75"/>
        <v>0</v>
      </c>
      <c r="J372" s="92">
        <f t="shared" si="75"/>
        <v>0</v>
      </c>
      <c r="K372" s="92">
        <f t="shared" si="75"/>
        <v>0</v>
      </c>
      <c r="L372" s="95">
        <f t="shared" si="75"/>
        <v>0</v>
      </c>
      <c r="M372" s="95"/>
      <c r="N372" s="412" t="e">
        <f t="shared" si="62"/>
        <v>#DIV/0!</v>
      </c>
    </row>
    <row r="373" spans="1:14" s="3" customFormat="1" ht="12.75">
      <c r="A373" s="173"/>
      <c r="B373" s="339"/>
      <c r="C373" s="173" t="s">
        <v>66</v>
      </c>
      <c r="D373" s="114">
        <v>421</v>
      </c>
      <c r="E373" s="115" t="s">
        <v>51</v>
      </c>
      <c r="F373" s="95">
        <f t="shared" si="75"/>
        <v>0</v>
      </c>
      <c r="G373" s="95">
        <f t="shared" si="75"/>
        <v>0</v>
      </c>
      <c r="H373" s="95">
        <f t="shared" si="75"/>
        <v>0</v>
      </c>
      <c r="I373" s="95">
        <f t="shared" si="75"/>
        <v>0</v>
      </c>
      <c r="J373" s="95">
        <f t="shared" si="75"/>
        <v>0</v>
      </c>
      <c r="K373" s="95">
        <f t="shared" si="75"/>
        <v>0</v>
      </c>
      <c r="L373" s="95">
        <f t="shared" si="75"/>
        <v>0</v>
      </c>
      <c r="M373" s="95">
        <f t="shared" si="75"/>
        <v>0</v>
      </c>
      <c r="N373" s="412" t="e">
        <f t="shared" si="62"/>
        <v>#DIV/0!</v>
      </c>
    </row>
    <row r="374" spans="1:14" s="4" customFormat="1" ht="12.75" hidden="1">
      <c r="A374" s="175"/>
      <c r="B374" s="128"/>
      <c r="C374" s="175" t="s">
        <v>66</v>
      </c>
      <c r="D374" s="128">
        <v>4213</v>
      </c>
      <c r="E374" s="129" t="s">
        <v>362</v>
      </c>
      <c r="F374" s="96">
        <v>0</v>
      </c>
      <c r="G374" s="96">
        <v>0</v>
      </c>
      <c r="H374" s="96">
        <v>0</v>
      </c>
      <c r="I374" s="96">
        <v>0</v>
      </c>
      <c r="J374" s="98"/>
      <c r="K374" s="98"/>
      <c r="L374" s="96">
        <v>0</v>
      </c>
      <c r="M374" s="96"/>
      <c r="N374" s="412" t="e">
        <f t="shared" si="62"/>
        <v>#DIV/0!</v>
      </c>
    </row>
    <row r="375" spans="1:14" ht="22.5">
      <c r="A375" s="222" t="s">
        <v>141</v>
      </c>
      <c r="B375" s="503" t="s">
        <v>481</v>
      </c>
      <c r="C375" s="223" t="s">
        <v>67</v>
      </c>
      <c r="D375" s="224" t="s">
        <v>242</v>
      </c>
      <c r="E375" s="194" t="s">
        <v>261</v>
      </c>
      <c r="F375" s="225">
        <f>SUM(F379,F405)</f>
        <v>111000</v>
      </c>
      <c r="G375" s="225">
        <f aca="true" t="shared" si="76" ref="G375:L375">SUM(G379,G405)</f>
        <v>0</v>
      </c>
      <c r="H375" s="225">
        <f t="shared" si="76"/>
        <v>111000</v>
      </c>
      <c r="I375" s="225">
        <f t="shared" si="76"/>
        <v>0</v>
      </c>
      <c r="J375" s="225">
        <f t="shared" si="76"/>
        <v>0</v>
      </c>
      <c r="K375" s="225">
        <f t="shared" si="76"/>
        <v>0</v>
      </c>
      <c r="L375" s="225">
        <f t="shared" si="76"/>
        <v>0</v>
      </c>
      <c r="M375" s="225"/>
      <c r="N375" s="412">
        <f t="shared" si="62"/>
        <v>100</v>
      </c>
    </row>
    <row r="376" spans="1:14" s="406" customFormat="1" ht="12.75">
      <c r="A376" s="436"/>
      <c r="B376" s="437">
        <v>11</v>
      </c>
      <c r="C376" s="438"/>
      <c r="D376" s="439"/>
      <c r="E376" s="426" t="s">
        <v>567</v>
      </c>
      <c r="F376" s="440">
        <v>111000</v>
      </c>
      <c r="G376" s="440"/>
      <c r="H376" s="440">
        <v>111000</v>
      </c>
      <c r="I376" s="440"/>
      <c r="J376" s="440"/>
      <c r="K376" s="440"/>
      <c r="L376" s="440"/>
      <c r="M376" s="440"/>
      <c r="N376" s="412">
        <f t="shared" si="62"/>
        <v>100</v>
      </c>
    </row>
    <row r="377" spans="1:14" s="406" customFormat="1" ht="12.75">
      <c r="A377" s="436"/>
      <c r="B377" s="437">
        <v>435</v>
      </c>
      <c r="C377" s="438"/>
      <c r="D377" s="439"/>
      <c r="E377" s="426" t="s">
        <v>576</v>
      </c>
      <c r="F377" s="440">
        <v>0</v>
      </c>
      <c r="G377" s="440"/>
      <c r="H377" s="440">
        <v>0</v>
      </c>
      <c r="I377" s="440"/>
      <c r="J377" s="440"/>
      <c r="K377" s="440"/>
      <c r="L377" s="440"/>
      <c r="M377" s="440"/>
      <c r="N377" s="412" t="e">
        <f t="shared" si="62"/>
        <v>#DIV/0!</v>
      </c>
    </row>
    <row r="378" spans="1:14" s="406" customFormat="1" ht="12.75">
      <c r="A378" s="436"/>
      <c r="B378" s="437">
        <v>528</v>
      </c>
      <c r="C378" s="438"/>
      <c r="D378" s="439"/>
      <c r="E378" s="426" t="s">
        <v>569</v>
      </c>
      <c r="F378" s="440"/>
      <c r="G378" s="440"/>
      <c r="H378" s="440"/>
      <c r="I378" s="440"/>
      <c r="J378" s="440"/>
      <c r="K378" s="440"/>
      <c r="L378" s="440"/>
      <c r="M378" s="440"/>
      <c r="N378" s="412" t="e">
        <f t="shared" si="62"/>
        <v>#DIV/0!</v>
      </c>
    </row>
    <row r="379" spans="1:14" s="2" customFormat="1" ht="12.75">
      <c r="A379" s="173"/>
      <c r="B379" s="128"/>
      <c r="C379" s="173" t="s">
        <v>67</v>
      </c>
      <c r="D379" s="114">
        <v>3</v>
      </c>
      <c r="E379" s="115" t="s">
        <v>3</v>
      </c>
      <c r="F379" s="95">
        <f>SUM(F386,F380,)</f>
        <v>111000</v>
      </c>
      <c r="G379" s="95">
        <f>SUM(G386,G380,)</f>
        <v>0</v>
      </c>
      <c r="H379" s="95">
        <f>SUM(H386,H380,)</f>
        <v>111000</v>
      </c>
      <c r="I379" s="95">
        <f>SUM(I386,I380,)</f>
        <v>0</v>
      </c>
      <c r="J379" s="92">
        <f>SUM(J386,J380)</f>
        <v>0</v>
      </c>
      <c r="K379" s="92">
        <f>SUM(K386,K380)</f>
        <v>0</v>
      </c>
      <c r="L379" s="95">
        <f>SUM(L386,L380,)</f>
        <v>0</v>
      </c>
      <c r="M379" s="95"/>
      <c r="N379" s="412">
        <f t="shared" si="62"/>
        <v>100</v>
      </c>
    </row>
    <row r="380" spans="1:14" s="2" customFormat="1" ht="12.75">
      <c r="A380" s="173"/>
      <c r="B380" s="339"/>
      <c r="C380" s="173" t="s">
        <v>67</v>
      </c>
      <c r="D380" s="114">
        <v>31</v>
      </c>
      <c r="E380" s="115" t="s">
        <v>6</v>
      </c>
      <c r="F380" s="95">
        <f>SUM(F381,F383)</f>
        <v>0</v>
      </c>
      <c r="G380" s="95">
        <f aca="true" t="shared" si="77" ref="G380:L380">SUM(G381,G383)</f>
        <v>0</v>
      </c>
      <c r="H380" s="95">
        <f t="shared" si="77"/>
        <v>0</v>
      </c>
      <c r="I380" s="95">
        <f t="shared" si="77"/>
        <v>0</v>
      </c>
      <c r="J380" s="92">
        <f t="shared" si="77"/>
        <v>0</v>
      </c>
      <c r="K380" s="92">
        <f t="shared" si="77"/>
        <v>0</v>
      </c>
      <c r="L380" s="95">
        <f t="shared" si="77"/>
        <v>0</v>
      </c>
      <c r="M380" s="95"/>
      <c r="N380" s="412" t="e">
        <f t="shared" si="62"/>
        <v>#DIV/0!</v>
      </c>
    </row>
    <row r="381" spans="1:14" s="2" customFormat="1" ht="12.75">
      <c r="A381" s="173"/>
      <c r="B381" s="339"/>
      <c r="C381" s="173" t="s">
        <v>67</v>
      </c>
      <c r="D381" s="114">
        <v>311</v>
      </c>
      <c r="E381" s="115" t="s">
        <v>105</v>
      </c>
      <c r="F381" s="95">
        <f aca="true" t="shared" si="78" ref="F381:M381">SUM(F382)</f>
        <v>0</v>
      </c>
      <c r="G381" s="95">
        <f t="shared" si="78"/>
        <v>0</v>
      </c>
      <c r="H381" s="95">
        <f t="shared" si="78"/>
        <v>0</v>
      </c>
      <c r="I381" s="95">
        <f t="shared" si="78"/>
        <v>0</v>
      </c>
      <c r="J381" s="95">
        <f t="shared" si="78"/>
        <v>0</v>
      </c>
      <c r="K381" s="95">
        <f t="shared" si="78"/>
        <v>0</v>
      </c>
      <c r="L381" s="95">
        <f t="shared" si="78"/>
        <v>0</v>
      </c>
      <c r="M381" s="95">
        <f t="shared" si="78"/>
        <v>0</v>
      </c>
      <c r="N381" s="412" t="e">
        <f t="shared" si="62"/>
        <v>#DIV/0!</v>
      </c>
    </row>
    <row r="382" spans="1:14" s="4" customFormat="1" ht="12.75" hidden="1">
      <c r="A382" s="354"/>
      <c r="B382" s="355"/>
      <c r="C382" s="175" t="s">
        <v>67</v>
      </c>
      <c r="D382" s="128">
        <v>3111</v>
      </c>
      <c r="E382" s="129" t="s">
        <v>363</v>
      </c>
      <c r="F382" s="96">
        <v>0</v>
      </c>
      <c r="G382" s="96"/>
      <c r="H382" s="96">
        <v>0</v>
      </c>
      <c r="I382" s="96"/>
      <c r="J382" s="98"/>
      <c r="K382" s="98"/>
      <c r="L382" s="96"/>
      <c r="M382" s="96"/>
      <c r="N382" s="412" t="e">
        <f t="shared" si="62"/>
        <v>#DIV/0!</v>
      </c>
    </row>
    <row r="383" spans="1:14" s="2" customFormat="1" ht="12.75">
      <c r="A383" s="173"/>
      <c r="B383" s="339"/>
      <c r="C383" s="173" t="s">
        <v>67</v>
      </c>
      <c r="D383" s="114">
        <v>313</v>
      </c>
      <c r="E383" s="115" t="s">
        <v>44</v>
      </c>
      <c r="F383" s="95">
        <f>SUM(F384:F385)</f>
        <v>0</v>
      </c>
      <c r="G383" s="95">
        <f aca="true" t="shared" si="79" ref="G383:M383">SUM(G384:G385)</f>
        <v>0</v>
      </c>
      <c r="H383" s="95">
        <f t="shared" si="79"/>
        <v>0</v>
      </c>
      <c r="I383" s="95">
        <f t="shared" si="79"/>
        <v>0</v>
      </c>
      <c r="J383" s="95">
        <f t="shared" si="79"/>
        <v>0</v>
      </c>
      <c r="K383" s="95">
        <f t="shared" si="79"/>
        <v>0</v>
      </c>
      <c r="L383" s="95">
        <f t="shared" si="79"/>
        <v>0</v>
      </c>
      <c r="M383" s="95">
        <f t="shared" si="79"/>
        <v>0</v>
      </c>
      <c r="N383" s="412" t="e">
        <f t="shared" si="62"/>
        <v>#DIV/0!</v>
      </c>
    </row>
    <row r="384" spans="1:14" s="4" customFormat="1" ht="12.75" hidden="1">
      <c r="A384" s="354"/>
      <c r="B384" s="355"/>
      <c r="C384" s="175" t="s">
        <v>67</v>
      </c>
      <c r="D384" s="128">
        <v>3132</v>
      </c>
      <c r="E384" s="129" t="s">
        <v>310</v>
      </c>
      <c r="F384" s="96">
        <v>0</v>
      </c>
      <c r="G384" s="96"/>
      <c r="H384" s="96">
        <v>0</v>
      </c>
      <c r="I384" s="96"/>
      <c r="J384" s="331"/>
      <c r="K384" s="331"/>
      <c r="L384" s="356"/>
      <c r="M384" s="356"/>
      <c r="N384" s="412" t="e">
        <f t="shared" si="62"/>
        <v>#DIV/0!</v>
      </c>
    </row>
    <row r="385" spans="1:14" s="4" customFormat="1" ht="12.75" hidden="1">
      <c r="A385" s="354"/>
      <c r="B385" s="355"/>
      <c r="C385" s="175" t="s">
        <v>67</v>
      </c>
      <c r="D385" s="128">
        <v>3133</v>
      </c>
      <c r="E385" s="129" t="s">
        <v>311</v>
      </c>
      <c r="F385" s="96">
        <v>0</v>
      </c>
      <c r="G385" s="96"/>
      <c r="H385" s="96">
        <v>0</v>
      </c>
      <c r="I385" s="96"/>
      <c r="J385" s="331"/>
      <c r="K385" s="331"/>
      <c r="L385" s="356"/>
      <c r="M385" s="356"/>
      <c r="N385" s="412" t="e">
        <f t="shared" si="62"/>
        <v>#DIV/0!</v>
      </c>
    </row>
    <row r="386" spans="1:14" s="2" customFormat="1" ht="12.75">
      <c r="A386" s="173"/>
      <c r="B386" s="339"/>
      <c r="C386" s="173" t="s">
        <v>67</v>
      </c>
      <c r="D386" s="114">
        <v>32</v>
      </c>
      <c r="E386" s="115" t="s">
        <v>4</v>
      </c>
      <c r="F386" s="95">
        <f>SUM(F387,F389,F395,F403)</f>
        <v>111000</v>
      </c>
      <c r="G386" s="95">
        <f aca="true" t="shared" si="80" ref="G386:M386">SUM(G387,G389,G395,G403)</f>
        <v>0</v>
      </c>
      <c r="H386" s="95">
        <f t="shared" si="80"/>
        <v>111000</v>
      </c>
      <c r="I386" s="95">
        <f t="shared" si="80"/>
        <v>0</v>
      </c>
      <c r="J386" s="95">
        <f t="shared" si="80"/>
        <v>0</v>
      </c>
      <c r="K386" s="95">
        <f t="shared" si="80"/>
        <v>0</v>
      </c>
      <c r="L386" s="95">
        <f t="shared" si="80"/>
        <v>0</v>
      </c>
      <c r="M386" s="95">
        <f t="shared" si="80"/>
        <v>0</v>
      </c>
      <c r="N386" s="412">
        <f t="shared" si="62"/>
        <v>100</v>
      </c>
    </row>
    <row r="387" spans="1:14" s="2" customFormat="1" ht="12.75">
      <c r="A387" s="173"/>
      <c r="B387" s="339"/>
      <c r="C387" s="173" t="s">
        <v>67</v>
      </c>
      <c r="D387" s="114">
        <v>321</v>
      </c>
      <c r="E387" s="115" t="s">
        <v>106</v>
      </c>
      <c r="F387" s="95">
        <f aca="true" t="shared" si="81" ref="F387:M387">SUM(F388)</f>
        <v>0</v>
      </c>
      <c r="G387" s="95">
        <f t="shared" si="81"/>
        <v>0</v>
      </c>
      <c r="H387" s="95">
        <f t="shared" si="81"/>
        <v>0</v>
      </c>
      <c r="I387" s="95">
        <f t="shared" si="81"/>
        <v>0</v>
      </c>
      <c r="J387" s="95">
        <f t="shared" si="81"/>
        <v>0</v>
      </c>
      <c r="K387" s="95">
        <f t="shared" si="81"/>
        <v>0</v>
      </c>
      <c r="L387" s="95">
        <f t="shared" si="81"/>
        <v>0</v>
      </c>
      <c r="M387" s="95">
        <f t="shared" si="81"/>
        <v>0</v>
      </c>
      <c r="N387" s="412" t="e">
        <f t="shared" si="62"/>
        <v>#DIV/0!</v>
      </c>
    </row>
    <row r="388" spans="1:14" s="357" customFormat="1" ht="12.75" hidden="1">
      <c r="A388" s="354"/>
      <c r="B388" s="355"/>
      <c r="C388" s="175" t="s">
        <v>67</v>
      </c>
      <c r="D388" s="128">
        <v>3212</v>
      </c>
      <c r="E388" s="129" t="s">
        <v>364</v>
      </c>
      <c r="F388" s="96">
        <v>0</v>
      </c>
      <c r="G388" s="96"/>
      <c r="H388" s="96">
        <v>0</v>
      </c>
      <c r="I388" s="96"/>
      <c r="J388" s="98"/>
      <c r="K388" s="98"/>
      <c r="L388" s="96"/>
      <c r="M388" s="96"/>
      <c r="N388" s="412" t="e">
        <f t="shared" si="62"/>
        <v>#DIV/0!</v>
      </c>
    </row>
    <row r="389" spans="1:14" s="2" customFormat="1" ht="12.75">
      <c r="A389" s="173"/>
      <c r="B389" s="339"/>
      <c r="C389" s="173" t="s">
        <v>67</v>
      </c>
      <c r="D389" s="114">
        <v>322</v>
      </c>
      <c r="E389" s="115" t="s">
        <v>46</v>
      </c>
      <c r="F389" s="95">
        <f>SUM(F390,F393,F394)</f>
        <v>47000</v>
      </c>
      <c r="G389" s="95">
        <f aca="true" t="shared" si="82" ref="G389:M389">SUM(G390:G394)</f>
        <v>0</v>
      </c>
      <c r="H389" s="95">
        <f>SUM(H390,H393,H394)</f>
        <v>47000</v>
      </c>
      <c r="I389" s="95">
        <f t="shared" si="82"/>
        <v>0</v>
      </c>
      <c r="J389" s="95">
        <f t="shared" si="82"/>
        <v>0</v>
      </c>
      <c r="K389" s="95">
        <f t="shared" si="82"/>
        <v>0</v>
      </c>
      <c r="L389" s="95">
        <f t="shared" si="82"/>
        <v>0</v>
      </c>
      <c r="M389" s="95">
        <f t="shared" si="82"/>
        <v>0</v>
      </c>
      <c r="N389" s="412">
        <f t="shared" si="62"/>
        <v>100</v>
      </c>
    </row>
    <row r="390" spans="1:14" s="4" customFormat="1" ht="12.75" hidden="1">
      <c r="A390" s="175"/>
      <c r="B390" s="128">
        <v>11</v>
      </c>
      <c r="C390" s="175" t="s">
        <v>67</v>
      </c>
      <c r="D390" s="128">
        <v>3223</v>
      </c>
      <c r="E390" s="129" t="s">
        <v>315</v>
      </c>
      <c r="F390" s="96">
        <v>27000</v>
      </c>
      <c r="G390" s="96"/>
      <c r="H390" s="96">
        <v>27000</v>
      </c>
      <c r="I390" s="96"/>
      <c r="J390" s="98"/>
      <c r="K390" s="98"/>
      <c r="L390" s="96"/>
      <c r="M390" s="96"/>
      <c r="N390" s="412">
        <f t="shared" si="62"/>
        <v>100</v>
      </c>
    </row>
    <row r="391" spans="1:14" s="4" customFormat="1" ht="12.75" hidden="1">
      <c r="A391" s="175"/>
      <c r="B391" s="128"/>
      <c r="C391" s="456"/>
      <c r="D391" s="457">
        <v>322341</v>
      </c>
      <c r="E391" s="464" t="s">
        <v>663</v>
      </c>
      <c r="F391" s="458">
        <v>14500</v>
      </c>
      <c r="G391" s="458"/>
      <c r="H391" s="458">
        <v>14500</v>
      </c>
      <c r="I391" s="458"/>
      <c r="J391" s="459"/>
      <c r="K391" s="459"/>
      <c r="L391" s="458"/>
      <c r="M391" s="458"/>
      <c r="N391" s="412">
        <f t="shared" si="62"/>
        <v>100</v>
      </c>
    </row>
    <row r="392" spans="1:14" s="4" customFormat="1" ht="12.75" hidden="1">
      <c r="A392" s="175"/>
      <c r="B392" s="128"/>
      <c r="C392" s="456"/>
      <c r="D392" s="457">
        <v>322342</v>
      </c>
      <c r="E392" s="464" t="s">
        <v>664</v>
      </c>
      <c r="F392" s="458">
        <v>12500</v>
      </c>
      <c r="G392" s="458"/>
      <c r="H392" s="458">
        <v>12500</v>
      </c>
      <c r="I392" s="458"/>
      <c r="J392" s="459"/>
      <c r="K392" s="459"/>
      <c r="L392" s="458"/>
      <c r="M392" s="458"/>
      <c r="N392" s="412">
        <f t="shared" si="62"/>
        <v>100</v>
      </c>
    </row>
    <row r="393" spans="1:14" s="4" customFormat="1" ht="12.75" hidden="1">
      <c r="A393" s="175"/>
      <c r="B393" s="128">
        <v>11</v>
      </c>
      <c r="C393" s="175" t="s">
        <v>67</v>
      </c>
      <c r="D393" s="128">
        <v>3224</v>
      </c>
      <c r="E393" s="129" t="s">
        <v>365</v>
      </c>
      <c r="F393" s="96">
        <v>15000</v>
      </c>
      <c r="G393" s="96"/>
      <c r="H393" s="96">
        <v>15000</v>
      </c>
      <c r="I393" s="96"/>
      <c r="J393" s="98"/>
      <c r="K393" s="98"/>
      <c r="L393" s="96"/>
      <c r="M393" s="96"/>
      <c r="N393" s="412">
        <f t="shared" si="62"/>
        <v>100</v>
      </c>
    </row>
    <row r="394" spans="1:14" s="4" customFormat="1" ht="12.75" hidden="1">
      <c r="A394" s="175"/>
      <c r="B394" s="128"/>
      <c r="C394" s="175" t="s">
        <v>67</v>
      </c>
      <c r="D394" s="128">
        <v>3225</v>
      </c>
      <c r="E394" s="129" t="s">
        <v>391</v>
      </c>
      <c r="F394" s="96">
        <v>5000</v>
      </c>
      <c r="G394" s="96"/>
      <c r="H394" s="96">
        <v>5000</v>
      </c>
      <c r="I394" s="96"/>
      <c r="J394" s="98"/>
      <c r="K394" s="98"/>
      <c r="L394" s="96"/>
      <c r="M394" s="96"/>
      <c r="N394" s="412">
        <f t="shared" si="62"/>
        <v>100</v>
      </c>
    </row>
    <row r="395" spans="1:14" s="2" customFormat="1" ht="12.75">
      <c r="A395" s="173"/>
      <c r="B395" s="339"/>
      <c r="C395" s="173" t="s">
        <v>67</v>
      </c>
      <c r="D395" s="114">
        <v>323</v>
      </c>
      <c r="E395" s="115" t="s">
        <v>42</v>
      </c>
      <c r="F395" s="95">
        <f>SUM(F396,F402)</f>
        <v>62000</v>
      </c>
      <c r="G395" s="95">
        <f aca="true" t="shared" si="83" ref="G395:M395">SUM(G396,G402)</f>
        <v>0</v>
      </c>
      <c r="H395" s="95">
        <f t="shared" si="83"/>
        <v>62000</v>
      </c>
      <c r="I395" s="95">
        <f t="shared" si="83"/>
        <v>0</v>
      </c>
      <c r="J395" s="95">
        <f t="shared" si="83"/>
        <v>0</v>
      </c>
      <c r="K395" s="95">
        <f t="shared" si="83"/>
        <v>0</v>
      </c>
      <c r="L395" s="95">
        <f t="shared" si="83"/>
        <v>0</v>
      </c>
      <c r="M395" s="95">
        <f t="shared" si="83"/>
        <v>0</v>
      </c>
      <c r="N395" s="412">
        <f t="shared" si="62"/>
        <v>100</v>
      </c>
    </row>
    <row r="396" spans="1:14" s="4" customFormat="1" ht="12.75" hidden="1">
      <c r="A396" s="175"/>
      <c r="B396" s="128">
        <v>11</v>
      </c>
      <c r="C396" s="175" t="s">
        <v>67</v>
      </c>
      <c r="D396" s="128">
        <v>3232</v>
      </c>
      <c r="E396" s="129" t="s">
        <v>341</v>
      </c>
      <c r="F396" s="96">
        <v>60000</v>
      </c>
      <c r="G396" s="96"/>
      <c r="H396" s="96">
        <v>60000</v>
      </c>
      <c r="I396" s="96"/>
      <c r="J396" s="98"/>
      <c r="K396" s="98"/>
      <c r="L396" s="96"/>
      <c r="M396" s="96"/>
      <c r="N396" s="412">
        <f t="shared" si="62"/>
        <v>100</v>
      </c>
    </row>
    <row r="397" spans="1:14" s="4" customFormat="1" ht="12.75" hidden="1">
      <c r="A397" s="175"/>
      <c r="B397" s="128"/>
      <c r="C397" s="456"/>
      <c r="D397" s="457"/>
      <c r="E397" s="464" t="s">
        <v>665</v>
      </c>
      <c r="F397" s="458">
        <v>22000</v>
      </c>
      <c r="G397" s="458"/>
      <c r="H397" s="458">
        <v>22000</v>
      </c>
      <c r="I397" s="458"/>
      <c r="J397" s="459"/>
      <c r="K397" s="459"/>
      <c r="L397" s="458"/>
      <c r="M397" s="458"/>
      <c r="N397" s="412">
        <f t="shared" si="62"/>
        <v>100</v>
      </c>
    </row>
    <row r="398" spans="1:14" s="4" customFormat="1" ht="12.75" hidden="1">
      <c r="A398" s="175"/>
      <c r="B398" s="128"/>
      <c r="C398" s="456"/>
      <c r="D398" s="457"/>
      <c r="E398" s="464" t="s">
        <v>666</v>
      </c>
      <c r="F398" s="458">
        <v>6000</v>
      </c>
      <c r="G398" s="458"/>
      <c r="H398" s="458">
        <v>6000</v>
      </c>
      <c r="I398" s="458"/>
      <c r="J398" s="459"/>
      <c r="K398" s="459"/>
      <c r="L398" s="458"/>
      <c r="M398" s="458"/>
      <c r="N398" s="412">
        <f t="shared" si="62"/>
        <v>100</v>
      </c>
    </row>
    <row r="399" spans="1:14" s="4" customFormat="1" ht="12.75" hidden="1">
      <c r="A399" s="175"/>
      <c r="B399" s="128"/>
      <c r="C399" s="456"/>
      <c r="D399" s="457"/>
      <c r="E399" s="464" t="s">
        <v>667</v>
      </c>
      <c r="F399" s="458">
        <v>20000</v>
      </c>
      <c r="G399" s="458"/>
      <c r="H399" s="458">
        <v>20000</v>
      </c>
      <c r="I399" s="458"/>
      <c r="J399" s="459"/>
      <c r="K399" s="459"/>
      <c r="L399" s="458"/>
      <c r="M399" s="458"/>
      <c r="N399" s="412">
        <f t="shared" si="62"/>
        <v>100</v>
      </c>
    </row>
    <row r="400" spans="1:14" s="4" customFormat="1" ht="12.75" hidden="1">
      <c r="A400" s="175"/>
      <c r="B400" s="128"/>
      <c r="C400" s="456"/>
      <c r="D400" s="457"/>
      <c r="E400" s="464" t="s">
        <v>668</v>
      </c>
      <c r="F400" s="458">
        <v>6000</v>
      </c>
      <c r="G400" s="458"/>
      <c r="H400" s="458">
        <v>6000</v>
      </c>
      <c r="I400" s="458"/>
      <c r="J400" s="459"/>
      <c r="K400" s="459"/>
      <c r="L400" s="458"/>
      <c r="M400" s="458"/>
      <c r="N400" s="412">
        <f aca="true" t="shared" si="84" ref="N400:N463">+H400/F400*100</f>
        <v>100</v>
      </c>
    </row>
    <row r="401" spans="1:14" s="4" customFormat="1" ht="12.75" hidden="1">
      <c r="A401" s="175"/>
      <c r="B401" s="128"/>
      <c r="C401" s="456"/>
      <c r="D401" s="457"/>
      <c r="E401" s="464" t="s">
        <v>669</v>
      </c>
      <c r="F401" s="458">
        <v>6000</v>
      </c>
      <c r="G401" s="458"/>
      <c r="H401" s="458">
        <v>6000</v>
      </c>
      <c r="I401" s="458"/>
      <c r="J401" s="459"/>
      <c r="K401" s="459"/>
      <c r="L401" s="458"/>
      <c r="M401" s="458"/>
      <c r="N401" s="412">
        <f t="shared" si="84"/>
        <v>100</v>
      </c>
    </row>
    <row r="402" spans="1:14" s="4" customFormat="1" ht="12.75" hidden="1">
      <c r="A402" s="175"/>
      <c r="B402" s="128"/>
      <c r="C402" s="175" t="s">
        <v>67</v>
      </c>
      <c r="D402" s="128">
        <v>3239</v>
      </c>
      <c r="E402" s="129" t="s">
        <v>421</v>
      </c>
      <c r="F402" s="96">
        <v>2000</v>
      </c>
      <c r="G402" s="96"/>
      <c r="H402" s="96">
        <v>2000</v>
      </c>
      <c r="I402" s="96"/>
      <c r="J402" s="98"/>
      <c r="K402" s="98"/>
      <c r="L402" s="96"/>
      <c r="M402" s="96"/>
      <c r="N402" s="412">
        <f t="shared" si="84"/>
        <v>100</v>
      </c>
    </row>
    <row r="403" spans="1:14" s="2" customFormat="1" ht="12.75">
      <c r="A403" s="173"/>
      <c r="B403" s="114"/>
      <c r="C403" s="173" t="s">
        <v>67</v>
      </c>
      <c r="D403" s="114">
        <v>329</v>
      </c>
      <c r="E403" s="115" t="s">
        <v>8</v>
      </c>
      <c r="F403" s="95">
        <f aca="true" t="shared" si="85" ref="F403:M403">SUM(F404)</f>
        <v>2000</v>
      </c>
      <c r="G403" s="95">
        <f t="shared" si="85"/>
        <v>0</v>
      </c>
      <c r="H403" s="95">
        <f t="shared" si="85"/>
        <v>2000</v>
      </c>
      <c r="I403" s="95">
        <f t="shared" si="85"/>
        <v>0</v>
      </c>
      <c r="J403" s="95">
        <f t="shared" si="85"/>
        <v>0</v>
      </c>
      <c r="K403" s="95">
        <f t="shared" si="85"/>
        <v>0</v>
      </c>
      <c r="L403" s="95">
        <f t="shared" si="85"/>
        <v>0</v>
      </c>
      <c r="M403" s="95">
        <f t="shared" si="85"/>
        <v>0</v>
      </c>
      <c r="N403" s="412">
        <f t="shared" si="84"/>
        <v>100</v>
      </c>
    </row>
    <row r="404" spans="1:14" s="357" customFormat="1" ht="12.75" hidden="1">
      <c r="A404" s="354"/>
      <c r="B404" s="355"/>
      <c r="C404" s="175" t="s">
        <v>67</v>
      </c>
      <c r="D404" s="128">
        <v>3292</v>
      </c>
      <c r="E404" s="129" t="s">
        <v>422</v>
      </c>
      <c r="F404" s="96">
        <v>2000</v>
      </c>
      <c r="G404" s="96"/>
      <c r="H404" s="96">
        <v>2000</v>
      </c>
      <c r="I404" s="96"/>
      <c r="J404" s="98"/>
      <c r="K404" s="98"/>
      <c r="L404" s="96"/>
      <c r="M404" s="96"/>
      <c r="N404" s="412">
        <f t="shared" si="84"/>
        <v>100</v>
      </c>
    </row>
    <row r="405" spans="1:15" s="3" customFormat="1" ht="12.75">
      <c r="A405" s="173"/>
      <c r="B405" s="128"/>
      <c r="C405" s="173" t="s">
        <v>67</v>
      </c>
      <c r="D405" s="114">
        <v>4</v>
      </c>
      <c r="E405" s="115" t="s">
        <v>11</v>
      </c>
      <c r="F405" s="95">
        <f aca="true" t="shared" si="86" ref="F405:M407">SUM(F406)</f>
        <v>0</v>
      </c>
      <c r="G405" s="95">
        <f t="shared" si="86"/>
        <v>0</v>
      </c>
      <c r="H405" s="95">
        <f t="shared" si="86"/>
        <v>0</v>
      </c>
      <c r="I405" s="95">
        <f t="shared" si="86"/>
        <v>0</v>
      </c>
      <c r="J405" s="93"/>
      <c r="K405" s="93"/>
      <c r="L405" s="95">
        <f>SUM(L406)</f>
        <v>0</v>
      </c>
      <c r="M405" s="95"/>
      <c r="N405" s="412" t="e">
        <f t="shared" si="84"/>
        <v>#DIV/0!</v>
      </c>
      <c r="O405" s="77"/>
    </row>
    <row r="406" spans="1:14" s="3" customFormat="1" ht="12.75" customHeight="1">
      <c r="A406" s="173"/>
      <c r="B406" s="339"/>
      <c r="C406" s="173" t="s">
        <v>67</v>
      </c>
      <c r="D406" s="114">
        <v>42</v>
      </c>
      <c r="E406" s="115" t="s">
        <v>115</v>
      </c>
      <c r="F406" s="95">
        <f t="shared" si="86"/>
        <v>0</v>
      </c>
      <c r="G406" s="95">
        <f t="shared" si="86"/>
        <v>0</v>
      </c>
      <c r="H406" s="95">
        <f t="shared" si="86"/>
        <v>0</v>
      </c>
      <c r="I406" s="95">
        <f t="shared" si="86"/>
        <v>0</v>
      </c>
      <c r="J406" s="93"/>
      <c r="K406" s="93"/>
      <c r="L406" s="95">
        <f>SUM(L407)</f>
        <v>0</v>
      </c>
      <c r="M406" s="95"/>
      <c r="N406" s="412" t="e">
        <f t="shared" si="84"/>
        <v>#DIV/0!</v>
      </c>
    </row>
    <row r="407" spans="1:14" s="3" customFormat="1" ht="12.75">
      <c r="A407" s="173"/>
      <c r="B407" s="339"/>
      <c r="C407" s="173" t="s">
        <v>67</v>
      </c>
      <c r="D407" s="114">
        <v>422</v>
      </c>
      <c r="E407" s="115" t="s">
        <v>40</v>
      </c>
      <c r="F407" s="95">
        <f t="shared" si="86"/>
        <v>0</v>
      </c>
      <c r="G407" s="95">
        <f t="shared" si="86"/>
        <v>0</v>
      </c>
      <c r="H407" s="95">
        <f t="shared" si="86"/>
        <v>0</v>
      </c>
      <c r="I407" s="95">
        <f t="shared" si="86"/>
        <v>0</v>
      </c>
      <c r="J407" s="95">
        <f t="shared" si="86"/>
        <v>0</v>
      </c>
      <c r="K407" s="95">
        <f t="shared" si="86"/>
        <v>0</v>
      </c>
      <c r="L407" s="95">
        <f t="shared" si="86"/>
        <v>0</v>
      </c>
      <c r="M407" s="95">
        <f t="shared" si="86"/>
        <v>0</v>
      </c>
      <c r="N407" s="412" t="e">
        <f t="shared" si="84"/>
        <v>#DIV/0!</v>
      </c>
    </row>
    <row r="408" spans="1:14" s="4" customFormat="1" ht="12.75" hidden="1">
      <c r="A408" s="175"/>
      <c r="B408" s="128"/>
      <c r="C408" s="175" t="s">
        <v>67</v>
      </c>
      <c r="D408" s="128">
        <v>4227</v>
      </c>
      <c r="E408" s="129" t="s">
        <v>366</v>
      </c>
      <c r="F408" s="96">
        <v>0</v>
      </c>
      <c r="G408" s="96"/>
      <c r="H408" s="96">
        <v>0</v>
      </c>
      <c r="I408" s="96"/>
      <c r="J408" s="98"/>
      <c r="K408" s="98"/>
      <c r="L408" s="96"/>
      <c r="M408" s="96"/>
      <c r="N408" s="412" t="e">
        <f t="shared" si="84"/>
        <v>#DIV/0!</v>
      </c>
    </row>
    <row r="409" spans="1:14" ht="12.75">
      <c r="A409" s="476" t="s">
        <v>142</v>
      </c>
      <c r="B409" s="477" t="s">
        <v>482</v>
      </c>
      <c r="C409" s="379" t="s">
        <v>68</v>
      </c>
      <c r="D409" s="478" t="s">
        <v>242</v>
      </c>
      <c r="E409" s="478" t="s">
        <v>262</v>
      </c>
      <c r="F409" s="475">
        <f>SUM(F411,F420)</f>
        <v>150000</v>
      </c>
      <c r="G409" s="475">
        <f>SUM(G411,G420)</f>
        <v>0</v>
      </c>
      <c r="H409" s="475">
        <f>SUM(H411,H420)</f>
        <v>150000</v>
      </c>
      <c r="I409" s="475">
        <f>SUM(I411,I420)</f>
        <v>0</v>
      </c>
      <c r="J409" s="475">
        <v>1371000</v>
      </c>
      <c r="K409" s="475">
        <v>1125000</v>
      </c>
      <c r="L409" s="475">
        <f>SUM(L411,L420)</f>
        <v>0</v>
      </c>
      <c r="M409" s="475"/>
      <c r="N409" s="412">
        <f t="shared" si="84"/>
        <v>100</v>
      </c>
    </row>
    <row r="410" spans="1:14" s="406" customFormat="1" ht="12.75">
      <c r="A410" s="419"/>
      <c r="B410" s="428">
        <v>433</v>
      </c>
      <c r="C410" s="429"/>
      <c r="D410" s="421"/>
      <c r="E410" s="421" t="s">
        <v>572</v>
      </c>
      <c r="F410" s="422">
        <v>150000</v>
      </c>
      <c r="G410" s="422"/>
      <c r="H410" s="422">
        <v>150000</v>
      </c>
      <c r="I410" s="422"/>
      <c r="J410" s="422"/>
      <c r="K410" s="422"/>
      <c r="L410" s="422"/>
      <c r="M410" s="422"/>
      <c r="N410" s="412">
        <f t="shared" si="84"/>
        <v>100</v>
      </c>
    </row>
    <row r="411" spans="1:14" s="2" customFormat="1" ht="12.75">
      <c r="A411" s="173"/>
      <c r="B411" s="128"/>
      <c r="C411" s="173" t="s">
        <v>68</v>
      </c>
      <c r="D411" s="114">
        <v>3</v>
      </c>
      <c r="E411" s="115" t="s">
        <v>3</v>
      </c>
      <c r="F411" s="95">
        <f>SUM(F412)</f>
        <v>150000</v>
      </c>
      <c r="G411" s="95">
        <f>SUM(G412)</f>
        <v>0</v>
      </c>
      <c r="H411" s="95">
        <f>SUM(H412)</f>
        <v>150000</v>
      </c>
      <c r="I411" s="95">
        <f>SUM(I412)</f>
        <v>0</v>
      </c>
      <c r="J411" s="93">
        <v>1371000</v>
      </c>
      <c r="K411" s="93">
        <v>1125000</v>
      </c>
      <c r="L411" s="95">
        <f>SUM(L412)</f>
        <v>0</v>
      </c>
      <c r="M411" s="95"/>
      <c r="N411" s="412">
        <f t="shared" si="84"/>
        <v>100</v>
      </c>
    </row>
    <row r="412" spans="1:14" s="2" customFormat="1" ht="12.75">
      <c r="A412" s="173"/>
      <c r="B412" s="339"/>
      <c r="C412" s="173" t="s">
        <v>68</v>
      </c>
      <c r="D412" s="114">
        <v>32</v>
      </c>
      <c r="E412" s="115" t="s">
        <v>4</v>
      </c>
      <c r="F412" s="95">
        <f>SUM(F413,F416)</f>
        <v>150000</v>
      </c>
      <c r="G412" s="95">
        <f>SUM(G413,G416)</f>
        <v>0</v>
      </c>
      <c r="H412" s="95">
        <f>SUM(H413,H416)</f>
        <v>150000</v>
      </c>
      <c r="I412" s="95">
        <f>SUM(I413,I416)</f>
        <v>0</v>
      </c>
      <c r="J412" s="93">
        <v>1371000</v>
      </c>
      <c r="K412" s="93">
        <v>1125000</v>
      </c>
      <c r="L412" s="95">
        <f>SUM(L413,L416)</f>
        <v>0</v>
      </c>
      <c r="M412" s="95"/>
      <c r="N412" s="412">
        <f t="shared" si="84"/>
        <v>100</v>
      </c>
    </row>
    <row r="413" spans="1:14" s="2" customFormat="1" ht="12.75">
      <c r="A413" s="173"/>
      <c r="B413" s="339"/>
      <c r="C413" s="173" t="s">
        <v>68</v>
      </c>
      <c r="D413" s="114">
        <v>322</v>
      </c>
      <c r="E413" s="115" t="s">
        <v>46</v>
      </c>
      <c r="F413" s="95">
        <f>SUM(F414:F415)</f>
        <v>60000</v>
      </c>
      <c r="G413" s="95">
        <f aca="true" t="shared" si="87" ref="G413:M413">SUM(G414:G415)</f>
        <v>0</v>
      </c>
      <c r="H413" s="95">
        <f t="shared" si="87"/>
        <v>60000</v>
      </c>
      <c r="I413" s="95">
        <f t="shared" si="87"/>
        <v>0</v>
      </c>
      <c r="J413" s="95">
        <f t="shared" si="87"/>
        <v>0</v>
      </c>
      <c r="K413" s="95">
        <f t="shared" si="87"/>
        <v>0</v>
      </c>
      <c r="L413" s="95">
        <f t="shared" si="87"/>
        <v>0</v>
      </c>
      <c r="M413" s="95">
        <f t="shared" si="87"/>
        <v>0</v>
      </c>
      <c r="N413" s="412">
        <f t="shared" si="84"/>
        <v>100</v>
      </c>
    </row>
    <row r="414" spans="1:14" s="4" customFormat="1" ht="12.75" hidden="1">
      <c r="A414" s="175"/>
      <c r="B414" s="128"/>
      <c r="C414" s="175" t="s">
        <v>68</v>
      </c>
      <c r="D414" s="190">
        <v>3223</v>
      </c>
      <c r="E414" s="191" t="s">
        <v>315</v>
      </c>
      <c r="F414" s="96">
        <v>60000</v>
      </c>
      <c r="G414" s="96"/>
      <c r="H414" s="96">
        <v>60000</v>
      </c>
      <c r="I414" s="96"/>
      <c r="J414" s="98"/>
      <c r="K414" s="98"/>
      <c r="L414" s="96"/>
      <c r="M414" s="96"/>
      <c r="N414" s="412">
        <f t="shared" si="84"/>
        <v>100</v>
      </c>
    </row>
    <row r="415" spans="1:14" s="4" customFormat="1" ht="12.75" hidden="1">
      <c r="A415" s="175"/>
      <c r="B415" s="128"/>
      <c r="C415" s="175" t="s">
        <v>68</v>
      </c>
      <c r="D415" s="190">
        <v>3224</v>
      </c>
      <c r="E415" s="191" t="s">
        <v>316</v>
      </c>
      <c r="F415" s="96">
        <v>0</v>
      </c>
      <c r="G415" s="96"/>
      <c r="H415" s="96">
        <v>0</v>
      </c>
      <c r="I415" s="96"/>
      <c r="J415" s="98"/>
      <c r="K415" s="98"/>
      <c r="L415" s="96"/>
      <c r="M415" s="96"/>
      <c r="N415" s="412" t="e">
        <f t="shared" si="84"/>
        <v>#DIV/0!</v>
      </c>
    </row>
    <row r="416" spans="1:14" s="3" customFormat="1" ht="12.75">
      <c r="A416" s="173"/>
      <c r="B416" s="339"/>
      <c r="C416" s="173" t="s">
        <v>68</v>
      </c>
      <c r="D416" s="114">
        <v>323</v>
      </c>
      <c r="E416" s="115" t="s">
        <v>42</v>
      </c>
      <c r="F416" s="95">
        <f>SUM(F417:F419)</f>
        <v>90000</v>
      </c>
      <c r="G416" s="95">
        <f aca="true" t="shared" si="88" ref="G416:L416">SUM(G417:G419)</f>
        <v>0</v>
      </c>
      <c r="H416" s="95">
        <f t="shared" si="88"/>
        <v>90000</v>
      </c>
      <c r="I416" s="95">
        <f t="shared" si="88"/>
        <v>0</v>
      </c>
      <c r="J416" s="95">
        <f t="shared" si="88"/>
        <v>0</v>
      </c>
      <c r="K416" s="95">
        <f t="shared" si="88"/>
        <v>0</v>
      </c>
      <c r="L416" s="95">
        <f t="shared" si="88"/>
        <v>0</v>
      </c>
      <c r="M416" s="95"/>
      <c r="N416" s="412">
        <f t="shared" si="84"/>
        <v>100</v>
      </c>
    </row>
    <row r="417" spans="1:14" s="357" customFormat="1" ht="12.75" hidden="1">
      <c r="A417" s="354"/>
      <c r="B417" s="355"/>
      <c r="C417" s="175" t="s">
        <v>68</v>
      </c>
      <c r="D417" s="128">
        <v>3232</v>
      </c>
      <c r="E417" s="129" t="s">
        <v>341</v>
      </c>
      <c r="F417" s="96">
        <v>60000</v>
      </c>
      <c r="G417" s="96"/>
      <c r="H417" s="96">
        <v>60000</v>
      </c>
      <c r="I417" s="96"/>
      <c r="J417" s="98"/>
      <c r="K417" s="98"/>
      <c r="L417" s="96"/>
      <c r="M417" s="96"/>
      <c r="N417" s="412">
        <f t="shared" si="84"/>
        <v>100</v>
      </c>
    </row>
    <row r="418" spans="1:14" s="4" customFormat="1" ht="12.75" hidden="1">
      <c r="A418" s="354"/>
      <c r="B418" s="355"/>
      <c r="C418" s="175" t="s">
        <v>68</v>
      </c>
      <c r="D418" s="128">
        <v>3235</v>
      </c>
      <c r="E418" s="129" t="s">
        <v>329</v>
      </c>
      <c r="F418" s="96">
        <v>30000</v>
      </c>
      <c r="G418" s="96"/>
      <c r="H418" s="96">
        <v>30000</v>
      </c>
      <c r="I418" s="96"/>
      <c r="J418" s="98"/>
      <c r="K418" s="98"/>
      <c r="L418" s="96"/>
      <c r="M418" s="96"/>
      <c r="N418" s="412">
        <f t="shared" si="84"/>
        <v>100</v>
      </c>
    </row>
    <row r="419" spans="1:14" s="4" customFormat="1" ht="12.75" hidden="1">
      <c r="A419" s="175"/>
      <c r="B419" s="128"/>
      <c r="C419" s="175" t="s">
        <v>68</v>
      </c>
      <c r="D419" s="128">
        <v>3232</v>
      </c>
      <c r="E419" s="129" t="s">
        <v>367</v>
      </c>
      <c r="F419" s="96">
        <v>0</v>
      </c>
      <c r="G419" s="96"/>
      <c r="H419" s="96">
        <v>0</v>
      </c>
      <c r="I419" s="96"/>
      <c r="J419" s="98"/>
      <c r="K419" s="98"/>
      <c r="L419" s="96"/>
      <c r="M419" s="96"/>
      <c r="N419" s="412" t="e">
        <f t="shared" si="84"/>
        <v>#DIV/0!</v>
      </c>
    </row>
    <row r="420" spans="1:14" s="3" customFormat="1" ht="12.75" customHeight="1">
      <c r="A420" s="173"/>
      <c r="B420" s="128"/>
      <c r="C420" s="173" t="s">
        <v>68</v>
      </c>
      <c r="D420" s="114">
        <v>4</v>
      </c>
      <c r="E420" s="115" t="s">
        <v>11</v>
      </c>
      <c r="F420" s="95">
        <f aca="true" t="shared" si="89" ref="F420:M422">SUM(F421)</f>
        <v>0</v>
      </c>
      <c r="G420" s="95">
        <f t="shared" si="89"/>
        <v>0</v>
      </c>
      <c r="H420" s="95">
        <f t="shared" si="89"/>
        <v>0</v>
      </c>
      <c r="I420" s="95">
        <f t="shared" si="89"/>
        <v>0</v>
      </c>
      <c r="J420" s="92"/>
      <c r="K420" s="92"/>
      <c r="L420" s="95">
        <f>SUM(L421)</f>
        <v>0</v>
      </c>
      <c r="M420" s="95"/>
      <c r="N420" s="412" t="e">
        <f t="shared" si="84"/>
        <v>#DIV/0!</v>
      </c>
    </row>
    <row r="421" spans="1:14" s="3" customFormat="1" ht="12.75" customHeight="1">
      <c r="A421" s="173"/>
      <c r="B421" s="128"/>
      <c r="C421" s="173" t="s">
        <v>68</v>
      </c>
      <c r="D421" s="114">
        <v>42</v>
      </c>
      <c r="E421" s="115" t="s">
        <v>115</v>
      </c>
      <c r="F421" s="95">
        <f t="shared" si="89"/>
        <v>0</v>
      </c>
      <c r="G421" s="95">
        <f t="shared" si="89"/>
        <v>0</v>
      </c>
      <c r="H421" s="95">
        <f t="shared" si="89"/>
        <v>0</v>
      </c>
      <c r="I421" s="95">
        <f t="shared" si="89"/>
        <v>0</v>
      </c>
      <c r="J421" s="92"/>
      <c r="K421" s="92"/>
      <c r="L421" s="95">
        <f>SUM(L422)</f>
        <v>0</v>
      </c>
      <c r="M421" s="95"/>
      <c r="N421" s="412" t="e">
        <f t="shared" si="84"/>
        <v>#DIV/0!</v>
      </c>
    </row>
    <row r="422" spans="1:14" s="3" customFormat="1" ht="12.75" customHeight="1">
      <c r="A422" s="173"/>
      <c r="B422" s="128"/>
      <c r="C422" s="173" t="s">
        <v>68</v>
      </c>
      <c r="D422" s="114">
        <v>421</v>
      </c>
      <c r="E422" s="115" t="s">
        <v>51</v>
      </c>
      <c r="F422" s="95">
        <f t="shared" si="89"/>
        <v>0</v>
      </c>
      <c r="G422" s="95">
        <f t="shared" si="89"/>
        <v>0</v>
      </c>
      <c r="H422" s="95">
        <f t="shared" si="89"/>
        <v>0</v>
      </c>
      <c r="I422" s="95">
        <f t="shared" si="89"/>
        <v>0</v>
      </c>
      <c r="J422" s="95">
        <f t="shared" si="89"/>
        <v>0</v>
      </c>
      <c r="K422" s="95">
        <f t="shared" si="89"/>
        <v>0</v>
      </c>
      <c r="L422" s="95">
        <f t="shared" si="89"/>
        <v>0</v>
      </c>
      <c r="M422" s="95">
        <f t="shared" si="89"/>
        <v>0</v>
      </c>
      <c r="N422" s="412" t="e">
        <f t="shared" si="84"/>
        <v>#DIV/0!</v>
      </c>
    </row>
    <row r="423" spans="1:14" s="4" customFormat="1" ht="12.75" customHeight="1" hidden="1">
      <c r="A423" s="175"/>
      <c r="B423" s="128"/>
      <c r="C423" s="175" t="s">
        <v>68</v>
      </c>
      <c r="D423" s="128">
        <v>4214</v>
      </c>
      <c r="E423" s="129" t="s">
        <v>371</v>
      </c>
      <c r="F423" s="96">
        <v>0</v>
      </c>
      <c r="G423" s="96">
        <v>0</v>
      </c>
      <c r="H423" s="96">
        <v>0</v>
      </c>
      <c r="I423" s="96">
        <v>0</v>
      </c>
      <c r="J423" s="98"/>
      <c r="K423" s="98"/>
      <c r="L423" s="96"/>
      <c r="M423" s="96"/>
      <c r="N423" s="412" t="e">
        <f t="shared" si="84"/>
        <v>#DIV/0!</v>
      </c>
    </row>
    <row r="424" spans="1:14" ht="12.75">
      <c r="A424" s="169" t="s">
        <v>143</v>
      </c>
      <c r="B424" s="336" t="s">
        <v>483</v>
      </c>
      <c r="C424" s="198" t="s">
        <v>69</v>
      </c>
      <c r="D424" s="199" t="s">
        <v>242</v>
      </c>
      <c r="E424" s="171" t="s">
        <v>263</v>
      </c>
      <c r="F424" s="172">
        <f>SUM(F426)</f>
        <v>4000</v>
      </c>
      <c r="G424" s="172">
        <f>SUM(G426)</f>
        <v>0</v>
      </c>
      <c r="H424" s="172">
        <f>SUM(H426)</f>
        <v>4000</v>
      </c>
      <c r="I424" s="172">
        <f>SUM(I426)</f>
        <v>0</v>
      </c>
      <c r="J424" s="172">
        <v>0</v>
      </c>
      <c r="K424" s="172">
        <v>45000</v>
      </c>
      <c r="L424" s="172">
        <f>SUM(L426)</f>
        <v>0</v>
      </c>
      <c r="M424" s="172"/>
      <c r="N424" s="412">
        <f t="shared" si="84"/>
        <v>100</v>
      </c>
    </row>
    <row r="425" spans="1:14" s="406" customFormat="1" ht="12.75">
      <c r="A425" s="419"/>
      <c r="B425" s="428">
        <v>436</v>
      </c>
      <c r="C425" s="429"/>
      <c r="D425" s="421"/>
      <c r="E425" s="421" t="s">
        <v>577</v>
      </c>
      <c r="F425" s="422">
        <v>4000</v>
      </c>
      <c r="G425" s="422"/>
      <c r="H425" s="422">
        <v>4000</v>
      </c>
      <c r="I425" s="422"/>
      <c r="J425" s="422"/>
      <c r="K425" s="422"/>
      <c r="L425" s="422"/>
      <c r="M425" s="422"/>
      <c r="N425" s="412">
        <f t="shared" si="84"/>
        <v>100</v>
      </c>
    </row>
    <row r="426" spans="1:14" s="2" customFormat="1" ht="12.75">
      <c r="A426" s="173"/>
      <c r="B426" s="128"/>
      <c r="C426" s="173" t="s">
        <v>69</v>
      </c>
      <c r="D426" s="114">
        <v>3</v>
      </c>
      <c r="E426" s="115" t="s">
        <v>3</v>
      </c>
      <c r="F426" s="95">
        <f aca="true" t="shared" si="90" ref="F426:I427">SUM(F427)</f>
        <v>4000</v>
      </c>
      <c r="G426" s="95">
        <f t="shared" si="90"/>
        <v>0</v>
      </c>
      <c r="H426" s="95">
        <f t="shared" si="90"/>
        <v>4000</v>
      </c>
      <c r="I426" s="95">
        <f t="shared" si="90"/>
        <v>0</v>
      </c>
      <c r="J426" s="93">
        <v>0</v>
      </c>
      <c r="K426" s="93">
        <v>45000</v>
      </c>
      <c r="L426" s="95">
        <f>SUM(L427)</f>
        <v>0</v>
      </c>
      <c r="M426" s="95"/>
      <c r="N426" s="412">
        <f t="shared" si="84"/>
        <v>100</v>
      </c>
    </row>
    <row r="427" spans="1:14" s="2" customFormat="1" ht="12.75">
      <c r="A427" s="173"/>
      <c r="B427" s="128"/>
      <c r="C427" s="173" t="s">
        <v>69</v>
      </c>
      <c r="D427" s="114">
        <v>32</v>
      </c>
      <c r="E427" s="115" t="s">
        <v>4</v>
      </c>
      <c r="F427" s="95">
        <f t="shared" si="90"/>
        <v>4000</v>
      </c>
      <c r="G427" s="95">
        <f>SUM(G428)</f>
        <v>0</v>
      </c>
      <c r="H427" s="95">
        <f t="shared" si="90"/>
        <v>4000</v>
      </c>
      <c r="I427" s="95">
        <f>SUM(I428)</f>
        <v>0</v>
      </c>
      <c r="J427" s="93">
        <v>0</v>
      </c>
      <c r="K427" s="93">
        <v>45000</v>
      </c>
      <c r="L427" s="95">
        <f>SUM(L428)</f>
        <v>0</v>
      </c>
      <c r="M427" s="95"/>
      <c r="N427" s="412">
        <f t="shared" si="84"/>
        <v>100</v>
      </c>
    </row>
    <row r="428" spans="1:14" s="2" customFormat="1" ht="12.75">
      <c r="A428" s="173"/>
      <c r="B428" s="339"/>
      <c r="C428" s="173" t="s">
        <v>69</v>
      </c>
      <c r="D428" s="114">
        <v>323</v>
      </c>
      <c r="E428" s="115" t="s">
        <v>42</v>
      </c>
      <c r="F428" s="95">
        <f>SUM(F429:F430)</f>
        <v>4000</v>
      </c>
      <c r="G428" s="95">
        <f aca="true" t="shared" si="91" ref="G428:M428">SUM(G429:G430)</f>
        <v>0</v>
      </c>
      <c r="H428" s="95">
        <f t="shared" si="91"/>
        <v>4000</v>
      </c>
      <c r="I428" s="95">
        <f t="shared" si="91"/>
        <v>0</v>
      </c>
      <c r="J428" s="95">
        <f t="shared" si="91"/>
        <v>0</v>
      </c>
      <c r="K428" s="95">
        <f t="shared" si="91"/>
        <v>0</v>
      </c>
      <c r="L428" s="95">
        <f t="shared" si="91"/>
        <v>0</v>
      </c>
      <c r="M428" s="95">
        <f t="shared" si="91"/>
        <v>0</v>
      </c>
      <c r="N428" s="412">
        <f t="shared" si="84"/>
        <v>100</v>
      </c>
    </row>
    <row r="429" spans="1:14" s="4" customFormat="1" ht="12.75" hidden="1">
      <c r="A429" s="175"/>
      <c r="B429" s="128"/>
      <c r="C429" s="175" t="s">
        <v>69</v>
      </c>
      <c r="D429" s="128">
        <v>3232</v>
      </c>
      <c r="E429" s="129" t="s">
        <v>368</v>
      </c>
      <c r="F429" s="96"/>
      <c r="G429" s="96"/>
      <c r="H429" s="96"/>
      <c r="I429" s="96"/>
      <c r="J429" s="98"/>
      <c r="K429" s="98"/>
      <c r="L429" s="96"/>
      <c r="M429" s="96"/>
      <c r="N429" s="412" t="e">
        <f t="shared" si="84"/>
        <v>#DIV/0!</v>
      </c>
    </row>
    <row r="430" spans="1:14" s="4" customFormat="1" ht="12.75" hidden="1">
      <c r="A430" s="175"/>
      <c r="B430" s="128"/>
      <c r="C430" s="175" t="s">
        <v>69</v>
      </c>
      <c r="D430" s="128">
        <v>3234</v>
      </c>
      <c r="E430" s="129" t="s">
        <v>532</v>
      </c>
      <c r="F430" s="96">
        <v>4000</v>
      </c>
      <c r="G430" s="96"/>
      <c r="H430" s="96">
        <v>4000</v>
      </c>
      <c r="I430" s="96"/>
      <c r="J430" s="98"/>
      <c r="K430" s="98"/>
      <c r="L430" s="96"/>
      <c r="M430" s="96"/>
      <c r="N430" s="412">
        <f t="shared" si="84"/>
        <v>100</v>
      </c>
    </row>
    <row r="431" spans="1:14" s="3" customFormat="1" ht="12.75">
      <c r="A431" s="176" t="s">
        <v>144</v>
      </c>
      <c r="B431" s="337" t="s">
        <v>484</v>
      </c>
      <c r="C431" s="217" t="s">
        <v>70</v>
      </c>
      <c r="D431" s="177" t="s">
        <v>264</v>
      </c>
      <c r="E431" s="194" t="s">
        <v>687</v>
      </c>
      <c r="F431" s="195">
        <f>SUM(F435,F447)</f>
        <v>20000</v>
      </c>
      <c r="G431" s="195">
        <f>SUM(G435,G447)</f>
        <v>0</v>
      </c>
      <c r="H431" s="195">
        <f>SUM(H435,H447)</f>
        <v>20000</v>
      </c>
      <c r="I431" s="195">
        <f>SUM(I435,I447)</f>
        <v>0</v>
      </c>
      <c r="J431" s="275"/>
      <c r="K431" s="275"/>
      <c r="L431" s="195">
        <f>SUM(L435,L447)</f>
        <v>0</v>
      </c>
      <c r="M431" s="195"/>
      <c r="N431" s="412">
        <f t="shared" si="84"/>
        <v>100</v>
      </c>
    </row>
    <row r="432" spans="1:14" s="407" customFormat="1" ht="12.75">
      <c r="A432" s="423"/>
      <c r="B432" s="425">
        <v>11</v>
      </c>
      <c r="C432" s="435"/>
      <c r="D432" s="425"/>
      <c r="E432" s="426" t="s">
        <v>567</v>
      </c>
      <c r="F432" s="427">
        <v>20000</v>
      </c>
      <c r="G432" s="427"/>
      <c r="H432" s="427">
        <v>20000</v>
      </c>
      <c r="I432" s="427"/>
      <c r="J432" s="441"/>
      <c r="K432" s="441"/>
      <c r="L432" s="427"/>
      <c r="M432" s="427"/>
      <c r="N432" s="412">
        <f t="shared" si="84"/>
        <v>100</v>
      </c>
    </row>
    <row r="433" spans="1:14" s="407" customFormat="1" ht="12.75">
      <c r="A433" s="423"/>
      <c r="B433" s="425">
        <v>435</v>
      </c>
      <c r="C433" s="435"/>
      <c r="D433" s="425"/>
      <c r="E433" s="426" t="s">
        <v>574</v>
      </c>
      <c r="F433" s="427">
        <v>0</v>
      </c>
      <c r="G433" s="427"/>
      <c r="H433" s="427">
        <v>0</v>
      </c>
      <c r="I433" s="427"/>
      <c r="J433" s="441"/>
      <c r="K433" s="441"/>
      <c r="L433" s="427"/>
      <c r="M433" s="427"/>
      <c r="N433" s="412" t="e">
        <f t="shared" si="84"/>
        <v>#DIV/0!</v>
      </c>
    </row>
    <row r="434" spans="1:14" s="407" customFormat="1" ht="12.75">
      <c r="A434" s="423"/>
      <c r="B434" s="425">
        <v>438</v>
      </c>
      <c r="C434" s="435"/>
      <c r="D434" s="425"/>
      <c r="E434" s="426" t="s">
        <v>578</v>
      </c>
      <c r="F434" s="427"/>
      <c r="G434" s="427"/>
      <c r="H434" s="427"/>
      <c r="I434" s="427"/>
      <c r="J434" s="441"/>
      <c r="K434" s="441"/>
      <c r="L434" s="427"/>
      <c r="M434" s="427"/>
      <c r="N434" s="412" t="e">
        <f t="shared" si="84"/>
        <v>#DIV/0!</v>
      </c>
    </row>
    <row r="435" spans="1:14" s="3" customFormat="1" ht="12.75">
      <c r="A435" s="173"/>
      <c r="B435" s="128"/>
      <c r="C435" s="173" t="s">
        <v>70</v>
      </c>
      <c r="D435" s="114">
        <v>3</v>
      </c>
      <c r="E435" s="115" t="s">
        <v>3</v>
      </c>
      <c r="F435" s="95">
        <f>SUM(F436,F444)</f>
        <v>20000</v>
      </c>
      <c r="G435" s="95">
        <f>SUM(G436,G444)</f>
        <v>0</v>
      </c>
      <c r="H435" s="95">
        <f>SUM(H436,H444)</f>
        <v>20000</v>
      </c>
      <c r="I435" s="95">
        <f>SUM(I436,I444)</f>
        <v>0</v>
      </c>
      <c r="J435" s="97"/>
      <c r="K435" s="97"/>
      <c r="L435" s="95">
        <f>SUM(L436,L444)</f>
        <v>0</v>
      </c>
      <c r="M435" s="95"/>
      <c r="N435" s="412">
        <f t="shared" si="84"/>
        <v>100</v>
      </c>
    </row>
    <row r="436" spans="1:14" s="3" customFormat="1" ht="12.75">
      <c r="A436" s="173"/>
      <c r="B436" s="339"/>
      <c r="C436" s="173" t="s">
        <v>70</v>
      </c>
      <c r="D436" s="114">
        <v>32</v>
      </c>
      <c r="E436" s="115" t="s">
        <v>4</v>
      </c>
      <c r="F436" s="95">
        <f>SUM(F437,F440)</f>
        <v>20000</v>
      </c>
      <c r="G436" s="95">
        <f>SUM(G437,G440)</f>
        <v>0</v>
      </c>
      <c r="H436" s="95">
        <f>SUM(H437,H440)</f>
        <v>20000</v>
      </c>
      <c r="I436" s="95">
        <f>SUM(I437,I440)</f>
        <v>0</v>
      </c>
      <c r="J436" s="97"/>
      <c r="K436" s="97"/>
      <c r="L436" s="95">
        <f>SUM(L437,L440)</f>
        <v>0</v>
      </c>
      <c r="M436" s="95"/>
      <c r="N436" s="412">
        <f t="shared" si="84"/>
        <v>100</v>
      </c>
    </row>
    <row r="437" spans="1:14" s="3" customFormat="1" ht="12.75">
      <c r="A437" s="173"/>
      <c r="B437" s="339"/>
      <c r="C437" s="173" t="s">
        <v>70</v>
      </c>
      <c r="D437" s="114">
        <v>322</v>
      </c>
      <c r="E437" s="115" t="s">
        <v>46</v>
      </c>
      <c r="F437" s="95">
        <f>SUM(F438:F439)</f>
        <v>5000</v>
      </c>
      <c r="G437" s="95">
        <f aca="true" t="shared" si="92" ref="G437:M437">SUM(G438:G439)</f>
        <v>0</v>
      </c>
      <c r="H437" s="95">
        <f t="shared" si="92"/>
        <v>5000</v>
      </c>
      <c r="I437" s="95">
        <f t="shared" si="92"/>
        <v>0</v>
      </c>
      <c r="J437" s="95">
        <f t="shared" si="92"/>
        <v>0</v>
      </c>
      <c r="K437" s="95">
        <f t="shared" si="92"/>
        <v>0</v>
      </c>
      <c r="L437" s="95">
        <f t="shared" si="92"/>
        <v>0</v>
      </c>
      <c r="M437" s="95">
        <f t="shared" si="92"/>
        <v>0</v>
      </c>
      <c r="N437" s="412">
        <f t="shared" si="84"/>
        <v>100</v>
      </c>
    </row>
    <row r="438" spans="1:14" s="4" customFormat="1" ht="12.75" hidden="1">
      <c r="A438" s="175"/>
      <c r="B438" s="128"/>
      <c r="C438" s="175" t="s">
        <v>70</v>
      </c>
      <c r="D438" s="128">
        <v>3223</v>
      </c>
      <c r="E438" s="129" t="s">
        <v>315</v>
      </c>
      <c r="F438" s="96">
        <v>0</v>
      </c>
      <c r="G438" s="96"/>
      <c r="H438" s="96">
        <v>0</v>
      </c>
      <c r="I438" s="96"/>
      <c r="J438" s="98"/>
      <c r="K438" s="98"/>
      <c r="L438" s="96"/>
      <c r="M438" s="96"/>
      <c r="N438" s="412" t="e">
        <f t="shared" si="84"/>
        <v>#DIV/0!</v>
      </c>
    </row>
    <row r="439" spans="1:14" s="4" customFormat="1" ht="12.75" hidden="1">
      <c r="A439" s="175"/>
      <c r="B439" s="128"/>
      <c r="C439" s="175" t="s">
        <v>70</v>
      </c>
      <c r="D439" s="128">
        <v>3224</v>
      </c>
      <c r="E439" s="129" t="s">
        <v>316</v>
      </c>
      <c r="F439" s="96">
        <v>5000</v>
      </c>
      <c r="G439" s="96"/>
      <c r="H439" s="96">
        <v>5000</v>
      </c>
      <c r="I439" s="96"/>
      <c r="J439" s="98"/>
      <c r="K439" s="98"/>
      <c r="L439" s="96"/>
      <c r="M439" s="96"/>
      <c r="N439" s="412">
        <f t="shared" si="84"/>
        <v>100</v>
      </c>
    </row>
    <row r="440" spans="1:14" s="3" customFormat="1" ht="12.75">
      <c r="A440" s="173"/>
      <c r="B440" s="339"/>
      <c r="C440" s="173" t="s">
        <v>70</v>
      </c>
      <c r="D440" s="114">
        <v>323</v>
      </c>
      <c r="E440" s="115" t="s">
        <v>42</v>
      </c>
      <c r="F440" s="95">
        <f>SUM(F441:F443)</f>
        <v>15000</v>
      </c>
      <c r="G440" s="95">
        <f aca="true" t="shared" si="93" ref="G440:M440">SUM(G441:G443)</f>
        <v>0</v>
      </c>
      <c r="H440" s="95">
        <f t="shared" si="93"/>
        <v>15000</v>
      </c>
      <c r="I440" s="95">
        <f t="shared" si="93"/>
        <v>0</v>
      </c>
      <c r="J440" s="95">
        <f t="shared" si="93"/>
        <v>0</v>
      </c>
      <c r="K440" s="95">
        <f t="shared" si="93"/>
        <v>0</v>
      </c>
      <c r="L440" s="95">
        <f t="shared" si="93"/>
        <v>0</v>
      </c>
      <c r="M440" s="95">
        <f t="shared" si="93"/>
        <v>0</v>
      </c>
      <c r="N440" s="412">
        <f t="shared" si="84"/>
        <v>100</v>
      </c>
    </row>
    <row r="441" spans="1:14" s="4" customFormat="1" ht="12.75" hidden="1">
      <c r="A441" s="175"/>
      <c r="B441" s="128"/>
      <c r="C441" s="175" t="s">
        <v>70</v>
      </c>
      <c r="D441" s="128">
        <v>3232</v>
      </c>
      <c r="E441" s="129" t="s">
        <v>370</v>
      </c>
      <c r="F441" s="96">
        <v>0</v>
      </c>
      <c r="G441" s="96"/>
      <c r="H441" s="96">
        <v>0</v>
      </c>
      <c r="I441" s="96"/>
      <c r="J441" s="98"/>
      <c r="K441" s="98"/>
      <c r="L441" s="96"/>
      <c r="M441" s="96"/>
      <c r="N441" s="412" t="e">
        <f t="shared" si="84"/>
        <v>#DIV/0!</v>
      </c>
    </row>
    <row r="442" spans="1:14" s="4" customFormat="1" ht="12.75" hidden="1">
      <c r="A442" s="175"/>
      <c r="B442" s="128"/>
      <c r="C442" s="175" t="s">
        <v>70</v>
      </c>
      <c r="D442" s="128">
        <v>3234</v>
      </c>
      <c r="E442" s="129" t="s">
        <v>328</v>
      </c>
      <c r="F442" s="96">
        <v>15000</v>
      </c>
      <c r="G442" s="96"/>
      <c r="H442" s="96">
        <v>15000</v>
      </c>
      <c r="I442" s="96"/>
      <c r="J442" s="98"/>
      <c r="K442" s="98"/>
      <c r="L442" s="96"/>
      <c r="M442" s="96"/>
      <c r="N442" s="412">
        <f t="shared" si="84"/>
        <v>100</v>
      </c>
    </row>
    <row r="443" spans="1:14" s="4" customFormat="1" ht="12.75" hidden="1">
      <c r="A443" s="175"/>
      <c r="B443" s="128"/>
      <c r="C443" s="175" t="s">
        <v>70</v>
      </c>
      <c r="D443" s="128">
        <v>3237</v>
      </c>
      <c r="E443" s="129" t="s">
        <v>330</v>
      </c>
      <c r="F443" s="96"/>
      <c r="G443" s="96"/>
      <c r="H443" s="96"/>
      <c r="I443" s="96"/>
      <c r="J443" s="98"/>
      <c r="K443" s="98"/>
      <c r="L443" s="96"/>
      <c r="M443" s="96"/>
      <c r="N443" s="412" t="e">
        <f t="shared" si="84"/>
        <v>#DIV/0!</v>
      </c>
    </row>
    <row r="444" spans="1:14" s="3" customFormat="1" ht="12.75">
      <c r="A444" s="173"/>
      <c r="B444" s="128"/>
      <c r="C444" s="173" t="s">
        <v>70</v>
      </c>
      <c r="D444" s="114">
        <v>38</v>
      </c>
      <c r="E444" s="115" t="s">
        <v>28</v>
      </c>
      <c r="F444" s="95">
        <f aca="true" t="shared" si="94" ref="F444:I445">SUM(F445)</f>
        <v>0</v>
      </c>
      <c r="G444" s="95">
        <f t="shared" si="94"/>
        <v>0</v>
      </c>
      <c r="H444" s="95">
        <f t="shared" si="94"/>
        <v>0</v>
      </c>
      <c r="I444" s="95">
        <f t="shared" si="94"/>
        <v>0</v>
      </c>
      <c r="J444" s="93"/>
      <c r="K444" s="93"/>
      <c r="L444" s="95">
        <f>SUM(L445)</f>
        <v>0</v>
      </c>
      <c r="M444" s="95"/>
      <c r="N444" s="412" t="e">
        <f t="shared" si="84"/>
        <v>#DIV/0!</v>
      </c>
    </row>
    <row r="445" spans="1:14" s="3" customFormat="1" ht="12.75">
      <c r="A445" s="173"/>
      <c r="B445" s="339"/>
      <c r="C445" s="173" t="s">
        <v>70</v>
      </c>
      <c r="D445" s="114">
        <v>381</v>
      </c>
      <c r="E445" s="115" t="s">
        <v>49</v>
      </c>
      <c r="F445" s="95">
        <f t="shared" si="94"/>
        <v>0</v>
      </c>
      <c r="G445" s="95">
        <f t="shared" si="94"/>
        <v>0</v>
      </c>
      <c r="H445" s="95">
        <f t="shared" si="94"/>
        <v>0</v>
      </c>
      <c r="I445" s="95">
        <f t="shared" si="94"/>
        <v>0</v>
      </c>
      <c r="J445" s="94" t="e">
        <f>SUM(#REF!)</f>
        <v>#REF!</v>
      </c>
      <c r="K445" s="94" t="e">
        <f>SUM(#REF!)</f>
        <v>#REF!</v>
      </c>
      <c r="L445" s="95">
        <f>SUM(L446)</f>
        <v>0</v>
      </c>
      <c r="M445" s="95"/>
      <c r="N445" s="412" t="e">
        <f t="shared" si="84"/>
        <v>#DIV/0!</v>
      </c>
    </row>
    <row r="446" spans="1:14" s="4" customFormat="1" ht="12.75" hidden="1">
      <c r="A446" s="175"/>
      <c r="B446" s="128"/>
      <c r="C446" s="175" t="s">
        <v>70</v>
      </c>
      <c r="D446" s="128">
        <v>3811</v>
      </c>
      <c r="E446" s="129" t="s">
        <v>320</v>
      </c>
      <c r="F446" s="96"/>
      <c r="G446" s="96"/>
      <c r="H446" s="96"/>
      <c r="I446" s="96"/>
      <c r="J446" s="98"/>
      <c r="K446" s="98"/>
      <c r="L446" s="96"/>
      <c r="M446" s="96"/>
      <c r="N446" s="412" t="e">
        <f t="shared" si="84"/>
        <v>#DIV/0!</v>
      </c>
    </row>
    <row r="447" spans="1:14" s="3" customFormat="1" ht="12.75">
      <c r="A447" s="173"/>
      <c r="B447" s="339"/>
      <c r="C447" s="173" t="s">
        <v>70</v>
      </c>
      <c r="D447" s="114">
        <v>4</v>
      </c>
      <c r="E447" s="115" t="s">
        <v>11</v>
      </c>
      <c r="F447" s="95">
        <f>SUM(F448)</f>
        <v>0</v>
      </c>
      <c r="G447" s="95">
        <f>SUM(G448)</f>
        <v>0</v>
      </c>
      <c r="H447" s="95">
        <f>SUM(H448)</f>
        <v>0</v>
      </c>
      <c r="I447" s="95">
        <f>SUM(I448)</f>
        <v>0</v>
      </c>
      <c r="J447" s="93"/>
      <c r="K447" s="93"/>
      <c r="L447" s="95">
        <f>SUM(L448)</f>
        <v>0</v>
      </c>
      <c r="M447" s="95"/>
      <c r="N447" s="412" t="e">
        <f t="shared" si="84"/>
        <v>#DIV/0!</v>
      </c>
    </row>
    <row r="448" spans="1:14" s="3" customFormat="1" ht="22.5">
      <c r="A448" s="173"/>
      <c r="B448" s="128"/>
      <c r="C448" s="226" t="s">
        <v>70</v>
      </c>
      <c r="D448" s="227">
        <v>42</v>
      </c>
      <c r="E448" s="115" t="s">
        <v>12</v>
      </c>
      <c r="F448" s="291">
        <f aca="true" t="shared" si="95" ref="F448:L448">SUM(F449,)</f>
        <v>0</v>
      </c>
      <c r="G448" s="291">
        <f t="shared" si="95"/>
        <v>0</v>
      </c>
      <c r="H448" s="291">
        <f t="shared" si="95"/>
        <v>0</v>
      </c>
      <c r="I448" s="291">
        <f t="shared" si="95"/>
        <v>0</v>
      </c>
      <c r="J448" s="228">
        <f t="shared" si="95"/>
        <v>0</v>
      </c>
      <c r="K448" s="228">
        <f t="shared" si="95"/>
        <v>0</v>
      </c>
      <c r="L448" s="291">
        <f t="shared" si="95"/>
        <v>0</v>
      </c>
      <c r="M448" s="291"/>
      <c r="N448" s="412" t="e">
        <f t="shared" si="84"/>
        <v>#DIV/0!</v>
      </c>
    </row>
    <row r="449" spans="1:14" s="3" customFormat="1" ht="12.75">
      <c r="A449" s="173"/>
      <c r="B449" s="339"/>
      <c r="C449" s="173" t="s">
        <v>70</v>
      </c>
      <c r="D449" s="114">
        <v>422</v>
      </c>
      <c r="E449" s="115" t="s">
        <v>40</v>
      </c>
      <c r="F449" s="95">
        <f>SUM(F450:F452)</f>
        <v>0</v>
      </c>
      <c r="G449" s="95">
        <f aca="true" t="shared" si="96" ref="G449:M449">SUM(G450:G452)</f>
        <v>0</v>
      </c>
      <c r="H449" s="95">
        <f t="shared" si="96"/>
        <v>0</v>
      </c>
      <c r="I449" s="95">
        <f t="shared" si="96"/>
        <v>0</v>
      </c>
      <c r="J449" s="95">
        <f t="shared" si="96"/>
        <v>0</v>
      </c>
      <c r="K449" s="95">
        <f t="shared" si="96"/>
        <v>0</v>
      </c>
      <c r="L449" s="95">
        <f t="shared" si="96"/>
        <v>0</v>
      </c>
      <c r="M449" s="95">
        <f t="shared" si="96"/>
        <v>0</v>
      </c>
      <c r="N449" s="412" t="e">
        <f t="shared" si="84"/>
        <v>#DIV/0!</v>
      </c>
    </row>
    <row r="450" spans="1:14" s="4" customFormat="1" ht="12.75" hidden="1">
      <c r="A450" s="175"/>
      <c r="B450" s="128"/>
      <c r="C450" s="175" t="s">
        <v>70</v>
      </c>
      <c r="D450" s="128">
        <v>4221</v>
      </c>
      <c r="E450" s="129" t="s">
        <v>369</v>
      </c>
      <c r="F450" s="96"/>
      <c r="G450" s="96"/>
      <c r="H450" s="96"/>
      <c r="I450" s="96"/>
      <c r="J450" s="96"/>
      <c r="K450" s="96"/>
      <c r="L450" s="96"/>
      <c r="M450" s="96"/>
      <c r="N450" s="412" t="e">
        <f t="shared" si="84"/>
        <v>#DIV/0!</v>
      </c>
    </row>
    <row r="451" spans="1:14" s="4" customFormat="1" ht="12.75" hidden="1">
      <c r="A451" s="175"/>
      <c r="B451" s="128"/>
      <c r="C451" s="175" t="s">
        <v>70</v>
      </c>
      <c r="D451" s="128">
        <v>4223</v>
      </c>
      <c r="E451" s="129" t="s">
        <v>343</v>
      </c>
      <c r="F451" s="96"/>
      <c r="G451" s="96"/>
      <c r="H451" s="96"/>
      <c r="I451" s="96"/>
      <c r="J451" s="96"/>
      <c r="K451" s="96"/>
      <c r="L451" s="96"/>
      <c r="M451" s="96"/>
      <c r="N451" s="412" t="e">
        <f t="shared" si="84"/>
        <v>#DIV/0!</v>
      </c>
    </row>
    <row r="452" spans="1:14" s="4" customFormat="1" ht="12.75" hidden="1">
      <c r="A452" s="175"/>
      <c r="B452" s="128"/>
      <c r="C452" s="175" t="s">
        <v>70</v>
      </c>
      <c r="D452" s="128">
        <v>4227</v>
      </c>
      <c r="E452" s="129" t="s">
        <v>366</v>
      </c>
      <c r="F452" s="96">
        <v>0</v>
      </c>
      <c r="G452" s="96">
        <v>0</v>
      </c>
      <c r="H452" s="96">
        <v>0</v>
      </c>
      <c r="I452" s="96">
        <v>0</v>
      </c>
      <c r="J452" s="96"/>
      <c r="K452" s="96"/>
      <c r="L452" s="96"/>
      <c r="M452" s="96"/>
      <c r="N452" s="412" t="e">
        <f t="shared" si="84"/>
        <v>#DIV/0!</v>
      </c>
    </row>
    <row r="453" spans="1:14" s="3" customFormat="1" ht="12.75">
      <c r="A453" s="176" t="s">
        <v>145</v>
      </c>
      <c r="B453" s="479" t="s">
        <v>713</v>
      </c>
      <c r="C453" s="480" t="s">
        <v>70</v>
      </c>
      <c r="D453" s="177" t="s">
        <v>264</v>
      </c>
      <c r="E453" s="194" t="s">
        <v>714</v>
      </c>
      <c r="F453" s="195">
        <f aca="true" t="shared" si="97" ref="F453:L453">SUM(F456)</f>
        <v>10000</v>
      </c>
      <c r="G453" s="195">
        <f t="shared" si="97"/>
        <v>0</v>
      </c>
      <c r="H453" s="195">
        <f t="shared" si="97"/>
        <v>10000</v>
      </c>
      <c r="I453" s="195">
        <f t="shared" si="97"/>
        <v>0</v>
      </c>
      <c r="J453" s="195">
        <f t="shared" si="97"/>
        <v>0</v>
      </c>
      <c r="K453" s="195">
        <f t="shared" si="97"/>
        <v>0</v>
      </c>
      <c r="L453" s="195">
        <f t="shared" si="97"/>
        <v>0</v>
      </c>
      <c r="M453" s="195"/>
      <c r="N453" s="412">
        <f t="shared" si="84"/>
        <v>100</v>
      </c>
    </row>
    <row r="454" spans="1:14" s="407" customFormat="1" ht="12.75">
      <c r="A454" s="423"/>
      <c r="B454" s="425">
        <v>433</v>
      </c>
      <c r="C454" s="466"/>
      <c r="D454" s="465"/>
      <c r="E454" s="426" t="s">
        <v>572</v>
      </c>
      <c r="F454" s="427">
        <v>10000</v>
      </c>
      <c r="G454" s="467"/>
      <c r="H454" s="427">
        <v>10000</v>
      </c>
      <c r="I454" s="467"/>
      <c r="J454" s="467"/>
      <c r="K454" s="467"/>
      <c r="L454" s="467"/>
      <c r="M454" s="467"/>
      <c r="N454" s="412">
        <f t="shared" si="84"/>
        <v>100</v>
      </c>
    </row>
    <row r="455" spans="1:14" s="407" customFormat="1" ht="12.75">
      <c r="A455" s="423"/>
      <c r="B455" s="425">
        <v>435</v>
      </c>
      <c r="C455" s="466"/>
      <c r="D455" s="465"/>
      <c r="E455" s="426" t="s">
        <v>574</v>
      </c>
      <c r="F455" s="427">
        <v>0</v>
      </c>
      <c r="G455" s="467"/>
      <c r="H455" s="427">
        <v>0</v>
      </c>
      <c r="I455" s="467"/>
      <c r="J455" s="467"/>
      <c r="K455" s="467"/>
      <c r="L455" s="467"/>
      <c r="M455" s="467"/>
      <c r="N455" s="412" t="e">
        <f t="shared" si="84"/>
        <v>#DIV/0!</v>
      </c>
    </row>
    <row r="456" spans="1:14" s="3" customFormat="1" ht="12.75">
      <c r="A456" s="173"/>
      <c r="B456" s="128"/>
      <c r="C456" s="173" t="s">
        <v>70</v>
      </c>
      <c r="D456" s="114">
        <v>3</v>
      </c>
      <c r="E456" s="115" t="s">
        <v>3</v>
      </c>
      <c r="F456" s="95">
        <f aca="true" t="shared" si="98" ref="F456:L456">SUM(F457)</f>
        <v>10000</v>
      </c>
      <c r="G456" s="95">
        <f t="shared" si="98"/>
        <v>0</v>
      </c>
      <c r="H456" s="95">
        <f t="shared" si="98"/>
        <v>10000</v>
      </c>
      <c r="I456" s="95">
        <f t="shared" si="98"/>
        <v>0</v>
      </c>
      <c r="J456" s="97"/>
      <c r="K456" s="97"/>
      <c r="L456" s="95">
        <f t="shared" si="98"/>
        <v>0</v>
      </c>
      <c r="M456" s="95"/>
      <c r="N456" s="412">
        <f t="shared" si="84"/>
        <v>100</v>
      </c>
    </row>
    <row r="457" spans="1:14" s="3" customFormat="1" ht="12.75">
      <c r="A457" s="173"/>
      <c r="B457" s="339"/>
      <c r="C457" s="173" t="s">
        <v>70</v>
      </c>
      <c r="D457" s="114">
        <v>32</v>
      </c>
      <c r="E457" s="115" t="s">
        <v>4</v>
      </c>
      <c r="F457" s="95">
        <f>SUM(F458,F460,F464)</f>
        <v>10000</v>
      </c>
      <c r="G457" s="95">
        <f>SUM(G458,G460,G464)</f>
        <v>0</v>
      </c>
      <c r="H457" s="95">
        <f>SUM(H458,H460,H464)</f>
        <v>10000</v>
      </c>
      <c r="I457" s="95">
        <f>SUM(I458,I460,I464)</f>
        <v>0</v>
      </c>
      <c r="J457" s="97"/>
      <c r="K457" s="97"/>
      <c r="L457" s="95">
        <f>SUM(L458,L460,L464)</f>
        <v>0</v>
      </c>
      <c r="M457" s="95"/>
      <c r="N457" s="412">
        <f t="shared" si="84"/>
        <v>100</v>
      </c>
    </row>
    <row r="458" spans="1:14" s="3" customFormat="1" ht="12.75">
      <c r="A458" s="173"/>
      <c r="B458" s="339"/>
      <c r="C458" s="173" t="s">
        <v>70</v>
      </c>
      <c r="D458" s="114">
        <v>322</v>
      </c>
      <c r="E458" s="115" t="s">
        <v>46</v>
      </c>
      <c r="F458" s="95">
        <f aca="true" t="shared" si="99" ref="F458:M458">SUM(F459)</f>
        <v>5000</v>
      </c>
      <c r="G458" s="95">
        <f t="shared" si="99"/>
        <v>0</v>
      </c>
      <c r="H458" s="95">
        <f t="shared" si="99"/>
        <v>5000</v>
      </c>
      <c r="I458" s="95">
        <f t="shared" si="99"/>
        <v>0</v>
      </c>
      <c r="J458" s="95">
        <f t="shared" si="99"/>
        <v>0</v>
      </c>
      <c r="K458" s="95">
        <f t="shared" si="99"/>
        <v>0</v>
      </c>
      <c r="L458" s="95">
        <f t="shared" si="99"/>
        <v>0</v>
      </c>
      <c r="M458" s="95">
        <f t="shared" si="99"/>
        <v>0</v>
      </c>
      <c r="N458" s="412">
        <f t="shared" si="84"/>
        <v>100</v>
      </c>
    </row>
    <row r="459" spans="1:14" s="4" customFormat="1" ht="12.75" hidden="1">
      <c r="A459" s="175"/>
      <c r="B459" s="128"/>
      <c r="C459" s="175" t="s">
        <v>70</v>
      </c>
      <c r="D459" s="128">
        <v>3224</v>
      </c>
      <c r="E459" s="129" t="s">
        <v>316</v>
      </c>
      <c r="F459" s="96">
        <v>5000</v>
      </c>
      <c r="G459" s="96"/>
      <c r="H459" s="96">
        <v>5000</v>
      </c>
      <c r="I459" s="96"/>
      <c r="J459" s="98"/>
      <c r="K459" s="98"/>
      <c r="L459" s="96"/>
      <c r="M459" s="96"/>
      <c r="N459" s="412">
        <f t="shared" si="84"/>
        <v>100</v>
      </c>
    </row>
    <row r="460" spans="1:14" s="3" customFormat="1" ht="12.75">
      <c r="A460" s="173"/>
      <c r="B460" s="128"/>
      <c r="C460" s="173" t="s">
        <v>70</v>
      </c>
      <c r="D460" s="114">
        <v>323</v>
      </c>
      <c r="E460" s="115" t="s">
        <v>42</v>
      </c>
      <c r="F460" s="95">
        <f>SUM(F461:F463)</f>
        <v>5000</v>
      </c>
      <c r="G460" s="95">
        <f aca="true" t="shared" si="100" ref="G460:M460">SUM(G461:G463)</f>
        <v>0</v>
      </c>
      <c r="H460" s="95">
        <f t="shared" si="100"/>
        <v>5000</v>
      </c>
      <c r="I460" s="95">
        <f t="shared" si="100"/>
        <v>0</v>
      </c>
      <c r="J460" s="95">
        <f t="shared" si="100"/>
        <v>0</v>
      </c>
      <c r="K460" s="95">
        <f t="shared" si="100"/>
        <v>0</v>
      </c>
      <c r="L460" s="95">
        <f t="shared" si="100"/>
        <v>0</v>
      </c>
      <c r="M460" s="95">
        <f t="shared" si="100"/>
        <v>0</v>
      </c>
      <c r="N460" s="412">
        <f t="shared" si="84"/>
        <v>100</v>
      </c>
    </row>
    <row r="461" spans="1:14" s="4" customFormat="1" ht="12.75" hidden="1">
      <c r="A461" s="175"/>
      <c r="B461" s="128"/>
      <c r="C461" s="175" t="s">
        <v>70</v>
      </c>
      <c r="D461" s="128">
        <v>3232</v>
      </c>
      <c r="E461" s="129" t="s">
        <v>370</v>
      </c>
      <c r="F461" s="96">
        <v>5000</v>
      </c>
      <c r="G461" s="96"/>
      <c r="H461" s="96">
        <v>5000</v>
      </c>
      <c r="I461" s="96"/>
      <c r="J461" s="98"/>
      <c r="K461" s="98"/>
      <c r="L461" s="96"/>
      <c r="M461" s="96"/>
      <c r="N461" s="412">
        <f t="shared" si="84"/>
        <v>100</v>
      </c>
    </row>
    <row r="462" spans="1:14" s="4" customFormat="1" ht="12.75" hidden="1">
      <c r="A462" s="175"/>
      <c r="B462" s="128"/>
      <c r="C462" s="175" t="s">
        <v>70</v>
      </c>
      <c r="D462" s="128">
        <v>3237</v>
      </c>
      <c r="E462" s="129" t="s">
        <v>330</v>
      </c>
      <c r="F462" s="96">
        <v>0</v>
      </c>
      <c r="G462" s="96"/>
      <c r="H462" s="96">
        <v>0</v>
      </c>
      <c r="I462" s="96"/>
      <c r="J462" s="98"/>
      <c r="K462" s="98"/>
      <c r="L462" s="96"/>
      <c r="M462" s="96"/>
      <c r="N462" s="412" t="e">
        <f t="shared" si="84"/>
        <v>#DIV/0!</v>
      </c>
    </row>
    <row r="463" spans="1:14" s="4" customFormat="1" ht="12.75" hidden="1">
      <c r="A463" s="175"/>
      <c r="B463" s="128"/>
      <c r="C463" s="175" t="s">
        <v>70</v>
      </c>
      <c r="D463" s="128">
        <v>3236</v>
      </c>
      <c r="E463" s="129" t="s">
        <v>416</v>
      </c>
      <c r="F463" s="96">
        <v>0</v>
      </c>
      <c r="G463" s="96"/>
      <c r="H463" s="96">
        <v>0</v>
      </c>
      <c r="I463" s="96"/>
      <c r="J463" s="98"/>
      <c r="K463" s="98"/>
      <c r="L463" s="96"/>
      <c r="M463" s="96"/>
      <c r="N463" s="412" t="e">
        <f t="shared" si="84"/>
        <v>#DIV/0!</v>
      </c>
    </row>
    <row r="464" spans="1:14" s="2" customFormat="1" ht="12.75">
      <c r="A464" s="173"/>
      <c r="B464" s="114"/>
      <c r="C464" s="173" t="s">
        <v>70</v>
      </c>
      <c r="D464" s="114">
        <v>329</v>
      </c>
      <c r="E464" s="115" t="s">
        <v>8</v>
      </c>
      <c r="F464" s="95">
        <f>SUM(F465)</f>
        <v>0</v>
      </c>
      <c r="G464" s="95">
        <f>SUM(G465)</f>
        <v>0</v>
      </c>
      <c r="H464" s="95">
        <f>SUM(H465)</f>
        <v>0</v>
      </c>
      <c r="I464" s="95">
        <f>SUM(I465)</f>
        <v>0</v>
      </c>
      <c r="J464" s="94"/>
      <c r="K464" s="94"/>
      <c r="L464" s="95">
        <f>SUM(L465)</f>
        <v>0</v>
      </c>
      <c r="M464" s="95"/>
      <c r="N464" s="412" t="e">
        <f aca="true" t="shared" si="101" ref="N464:N529">+H464/F464*100</f>
        <v>#DIV/0!</v>
      </c>
    </row>
    <row r="465" spans="1:14" s="4" customFormat="1" ht="12.75" hidden="1">
      <c r="A465" s="175"/>
      <c r="B465" s="128"/>
      <c r="C465" s="175" t="s">
        <v>70</v>
      </c>
      <c r="D465" s="128">
        <v>3291</v>
      </c>
      <c r="E465" s="129" t="s">
        <v>688</v>
      </c>
      <c r="F465" s="96">
        <v>0</v>
      </c>
      <c r="G465" s="96"/>
      <c r="H465" s="96">
        <v>0</v>
      </c>
      <c r="I465" s="96"/>
      <c r="J465" s="98"/>
      <c r="K465" s="98"/>
      <c r="L465" s="96"/>
      <c r="M465" s="96"/>
      <c r="N465" s="412" t="e">
        <f t="shared" si="101"/>
        <v>#DIV/0!</v>
      </c>
    </row>
    <row r="466" spans="1:14" s="3" customFormat="1" ht="12.75">
      <c r="A466" s="176" t="s">
        <v>146</v>
      </c>
      <c r="B466" s="193" t="s">
        <v>485</v>
      </c>
      <c r="C466" s="217" t="s">
        <v>71</v>
      </c>
      <c r="D466" s="177" t="s">
        <v>242</v>
      </c>
      <c r="E466" s="194" t="s">
        <v>54</v>
      </c>
      <c r="F466" s="195">
        <f>SUM(F468)</f>
        <v>10000</v>
      </c>
      <c r="G466" s="195">
        <f>SUM(G468)</f>
        <v>0</v>
      </c>
      <c r="H466" s="195">
        <f>SUM(H468)</f>
        <v>10000</v>
      </c>
      <c r="I466" s="195">
        <f>SUM(I468)</f>
        <v>0</v>
      </c>
      <c r="J466" s="275"/>
      <c r="K466" s="275"/>
      <c r="L466" s="195">
        <f>SUM(L468)</f>
        <v>0</v>
      </c>
      <c r="M466" s="195"/>
      <c r="N466" s="412">
        <f t="shared" si="101"/>
        <v>100</v>
      </c>
    </row>
    <row r="467" spans="1:14" s="407" customFormat="1" ht="12.75">
      <c r="A467" s="423"/>
      <c r="B467" s="425">
        <v>435</v>
      </c>
      <c r="C467" s="435"/>
      <c r="D467" s="425"/>
      <c r="E467" s="426" t="s">
        <v>574</v>
      </c>
      <c r="F467" s="427">
        <v>10000</v>
      </c>
      <c r="G467" s="427"/>
      <c r="H467" s="427">
        <v>10000</v>
      </c>
      <c r="I467" s="427"/>
      <c r="J467" s="441"/>
      <c r="K467" s="441"/>
      <c r="L467" s="427"/>
      <c r="M467" s="427"/>
      <c r="N467" s="412">
        <f t="shared" si="101"/>
        <v>100</v>
      </c>
    </row>
    <row r="468" spans="1:14" s="3" customFormat="1" ht="12.75">
      <c r="A468" s="173"/>
      <c r="B468" s="128"/>
      <c r="C468" s="173" t="s">
        <v>71</v>
      </c>
      <c r="D468" s="114">
        <v>3</v>
      </c>
      <c r="E468" s="115" t="s">
        <v>3</v>
      </c>
      <c r="F468" s="95">
        <f>SUM(F469)</f>
        <v>10000</v>
      </c>
      <c r="G468" s="95">
        <f>SUM(G469)</f>
        <v>0</v>
      </c>
      <c r="H468" s="95">
        <f>SUM(H469)</f>
        <v>10000</v>
      </c>
      <c r="I468" s="95">
        <f>SUM(I469)</f>
        <v>0</v>
      </c>
      <c r="J468" s="97"/>
      <c r="K468" s="97"/>
      <c r="L468" s="95">
        <f>SUM(L469)</f>
        <v>0</v>
      </c>
      <c r="M468" s="95"/>
      <c r="N468" s="412">
        <f t="shared" si="101"/>
        <v>100</v>
      </c>
    </row>
    <row r="469" spans="1:14" s="3" customFormat="1" ht="12.75">
      <c r="A469" s="173"/>
      <c r="B469" s="128"/>
      <c r="C469" s="173" t="s">
        <v>71</v>
      </c>
      <c r="D469" s="114">
        <v>32</v>
      </c>
      <c r="E469" s="115" t="s">
        <v>4</v>
      </c>
      <c r="F469" s="95">
        <f aca="true" t="shared" si="102" ref="F469:M470">SUM(F470)</f>
        <v>10000</v>
      </c>
      <c r="G469" s="95">
        <f t="shared" si="102"/>
        <v>0</v>
      </c>
      <c r="H469" s="95">
        <f t="shared" si="102"/>
        <v>10000</v>
      </c>
      <c r="I469" s="95">
        <f t="shared" si="102"/>
        <v>0</v>
      </c>
      <c r="J469" s="97"/>
      <c r="K469" s="97"/>
      <c r="L469" s="95">
        <f>SUM(L470)</f>
        <v>0</v>
      </c>
      <c r="M469" s="95"/>
      <c r="N469" s="412">
        <f t="shared" si="101"/>
        <v>100</v>
      </c>
    </row>
    <row r="470" spans="1:14" s="3" customFormat="1" ht="12.75">
      <c r="A470" s="173"/>
      <c r="B470" s="339"/>
      <c r="C470" s="173" t="s">
        <v>71</v>
      </c>
      <c r="D470" s="114">
        <v>323</v>
      </c>
      <c r="E470" s="115" t="s">
        <v>42</v>
      </c>
      <c r="F470" s="95">
        <f t="shared" si="102"/>
        <v>10000</v>
      </c>
      <c r="G470" s="95">
        <f t="shared" si="102"/>
        <v>0</v>
      </c>
      <c r="H470" s="95">
        <f t="shared" si="102"/>
        <v>10000</v>
      </c>
      <c r="I470" s="95">
        <f t="shared" si="102"/>
        <v>0</v>
      </c>
      <c r="J470" s="95">
        <f t="shared" si="102"/>
        <v>0</v>
      </c>
      <c r="K470" s="95">
        <f t="shared" si="102"/>
        <v>0</v>
      </c>
      <c r="L470" s="95">
        <f t="shared" si="102"/>
        <v>0</v>
      </c>
      <c r="M470" s="95">
        <f t="shared" si="102"/>
        <v>0</v>
      </c>
      <c r="N470" s="412">
        <f t="shared" si="101"/>
        <v>100</v>
      </c>
    </row>
    <row r="471" spans="1:14" s="4" customFormat="1" ht="12.75" hidden="1">
      <c r="A471" s="175"/>
      <c r="B471" s="128"/>
      <c r="C471" s="175" t="s">
        <v>71</v>
      </c>
      <c r="D471" s="128">
        <v>3232</v>
      </c>
      <c r="E471" s="129" t="s">
        <v>370</v>
      </c>
      <c r="F471" s="96">
        <v>10000</v>
      </c>
      <c r="G471" s="96"/>
      <c r="H471" s="96">
        <v>10000</v>
      </c>
      <c r="I471" s="96"/>
      <c r="J471" s="98"/>
      <c r="K471" s="98"/>
      <c r="L471" s="96"/>
      <c r="M471" s="96"/>
      <c r="N471" s="412">
        <f t="shared" si="101"/>
        <v>100</v>
      </c>
    </row>
    <row r="472" spans="1:14" s="3" customFormat="1" ht="22.5">
      <c r="A472" s="214" t="s">
        <v>147</v>
      </c>
      <c r="B472" s="215" t="s">
        <v>486</v>
      </c>
      <c r="C472" s="229" t="s">
        <v>66</v>
      </c>
      <c r="D472" s="230" t="s">
        <v>242</v>
      </c>
      <c r="E472" s="194" t="s">
        <v>423</v>
      </c>
      <c r="F472" s="216">
        <f>SUM(F475,F479)</f>
        <v>20000</v>
      </c>
      <c r="G472" s="216">
        <f>SUM(G475,G479)</f>
        <v>0</v>
      </c>
      <c r="H472" s="216">
        <f>SUM(H475,H479)</f>
        <v>20000</v>
      </c>
      <c r="I472" s="216">
        <f>SUM(I475,I479)</f>
        <v>0</v>
      </c>
      <c r="J472" s="216"/>
      <c r="K472" s="216"/>
      <c r="L472" s="216">
        <f>SUM(L475,L479)</f>
        <v>0</v>
      </c>
      <c r="M472" s="216"/>
      <c r="N472" s="412">
        <f t="shared" si="101"/>
        <v>100</v>
      </c>
    </row>
    <row r="473" spans="1:14" s="407" customFormat="1" ht="22.5">
      <c r="A473" s="432"/>
      <c r="B473" s="433">
        <v>43</v>
      </c>
      <c r="C473" s="442"/>
      <c r="D473" s="433"/>
      <c r="E473" s="426" t="s">
        <v>579</v>
      </c>
      <c r="F473" s="434">
        <v>2000</v>
      </c>
      <c r="G473" s="434"/>
      <c r="H473" s="434">
        <v>2000</v>
      </c>
      <c r="I473" s="434"/>
      <c r="J473" s="434"/>
      <c r="K473" s="434"/>
      <c r="L473" s="434"/>
      <c r="M473" s="434"/>
      <c r="N473" s="412">
        <f t="shared" si="101"/>
        <v>100</v>
      </c>
    </row>
    <row r="474" spans="1:14" s="407" customFormat="1" ht="12.75">
      <c r="A474" s="432"/>
      <c r="B474" s="433">
        <v>435</v>
      </c>
      <c r="C474" s="442"/>
      <c r="D474" s="433"/>
      <c r="E474" s="426" t="s">
        <v>574</v>
      </c>
      <c r="F474" s="434">
        <v>18000</v>
      </c>
      <c r="G474" s="434"/>
      <c r="H474" s="434">
        <v>18000</v>
      </c>
      <c r="I474" s="434"/>
      <c r="J474" s="434"/>
      <c r="K474" s="434"/>
      <c r="L474" s="434"/>
      <c r="M474" s="434"/>
      <c r="N474" s="412">
        <f t="shared" si="101"/>
        <v>100</v>
      </c>
    </row>
    <row r="475" spans="1:14" s="3" customFormat="1" ht="12.75">
      <c r="A475" s="173"/>
      <c r="B475" s="339"/>
      <c r="C475" s="173" t="s">
        <v>66</v>
      </c>
      <c r="D475" s="188">
        <v>3</v>
      </c>
      <c r="E475" s="189" t="s">
        <v>3</v>
      </c>
      <c r="F475" s="95">
        <f aca="true" t="shared" si="103" ref="F475:I477">SUM(F476)</f>
        <v>20000</v>
      </c>
      <c r="G475" s="95">
        <f t="shared" si="103"/>
        <v>0</v>
      </c>
      <c r="H475" s="95">
        <f t="shared" si="103"/>
        <v>20000</v>
      </c>
      <c r="I475" s="95">
        <f t="shared" si="103"/>
        <v>0</v>
      </c>
      <c r="J475" s="92"/>
      <c r="K475" s="92"/>
      <c r="L475" s="95">
        <f>SUM(L476)</f>
        <v>0</v>
      </c>
      <c r="M475" s="95"/>
      <c r="N475" s="412">
        <f t="shared" si="101"/>
        <v>100</v>
      </c>
    </row>
    <row r="476" spans="1:14" s="3" customFormat="1" ht="12.75">
      <c r="A476" s="173"/>
      <c r="B476" s="128"/>
      <c r="C476" s="173" t="s">
        <v>66</v>
      </c>
      <c r="D476" s="188">
        <v>32</v>
      </c>
      <c r="E476" s="189" t="s">
        <v>4</v>
      </c>
      <c r="F476" s="95">
        <f t="shared" si="103"/>
        <v>20000</v>
      </c>
      <c r="G476" s="95">
        <f t="shared" si="103"/>
        <v>0</v>
      </c>
      <c r="H476" s="95">
        <f t="shared" si="103"/>
        <v>20000</v>
      </c>
      <c r="I476" s="95">
        <f t="shared" si="103"/>
        <v>0</v>
      </c>
      <c r="J476" s="92"/>
      <c r="K476" s="92"/>
      <c r="L476" s="95">
        <f>SUM(L477)</f>
        <v>0</v>
      </c>
      <c r="M476" s="95"/>
      <c r="N476" s="412">
        <f t="shared" si="101"/>
        <v>100</v>
      </c>
    </row>
    <row r="477" spans="1:15" s="3" customFormat="1" ht="12.75">
      <c r="A477" s="173"/>
      <c r="B477" s="339"/>
      <c r="C477" s="173" t="s">
        <v>66</v>
      </c>
      <c r="D477" s="188">
        <v>323</v>
      </c>
      <c r="E477" s="189" t="s">
        <v>42</v>
      </c>
      <c r="F477" s="95">
        <f t="shared" si="103"/>
        <v>20000</v>
      </c>
      <c r="G477" s="95">
        <f>SUM(G478)</f>
        <v>0</v>
      </c>
      <c r="H477" s="95">
        <f t="shared" si="103"/>
        <v>20000</v>
      </c>
      <c r="I477" s="95">
        <f>SUM(I478)</f>
        <v>0</v>
      </c>
      <c r="J477" s="94" t="e">
        <f>SUM(#REF!)</f>
        <v>#REF!</v>
      </c>
      <c r="K477" s="94" t="e">
        <f>SUM(#REF!)</f>
        <v>#REF!</v>
      </c>
      <c r="L477" s="95">
        <f>SUM(L478)</f>
        <v>0</v>
      </c>
      <c r="M477" s="95"/>
      <c r="N477" s="412">
        <f t="shared" si="101"/>
        <v>100</v>
      </c>
      <c r="O477" s="83"/>
    </row>
    <row r="478" spans="1:14" s="4" customFormat="1" ht="12.75" hidden="1">
      <c r="A478" s="173"/>
      <c r="B478" s="128">
        <v>43.435</v>
      </c>
      <c r="C478" s="175" t="s">
        <v>66</v>
      </c>
      <c r="D478" s="190">
        <v>3232</v>
      </c>
      <c r="E478" s="191" t="s">
        <v>370</v>
      </c>
      <c r="F478" s="96">
        <v>20000</v>
      </c>
      <c r="G478" s="96"/>
      <c r="H478" s="96">
        <v>20000</v>
      </c>
      <c r="I478" s="96"/>
      <c r="J478" s="98"/>
      <c r="K478" s="98"/>
      <c r="L478" s="96"/>
      <c r="M478" s="96"/>
      <c r="N478" s="412">
        <f t="shared" si="101"/>
        <v>100</v>
      </c>
    </row>
    <row r="479" spans="1:14" s="3" customFormat="1" ht="12.75">
      <c r="A479" s="173"/>
      <c r="B479" s="128"/>
      <c r="C479" s="173" t="s">
        <v>66</v>
      </c>
      <c r="D479" s="188">
        <v>4</v>
      </c>
      <c r="E479" s="189" t="s">
        <v>11</v>
      </c>
      <c r="F479" s="95">
        <f aca="true" t="shared" si="104" ref="F479:I481">SUM(F480)</f>
        <v>0</v>
      </c>
      <c r="G479" s="95">
        <f t="shared" si="104"/>
        <v>0</v>
      </c>
      <c r="H479" s="95">
        <f t="shared" si="104"/>
        <v>0</v>
      </c>
      <c r="I479" s="95">
        <f t="shared" si="104"/>
        <v>0</v>
      </c>
      <c r="J479" s="92"/>
      <c r="K479" s="92"/>
      <c r="L479" s="95">
        <f>SUM(L480)</f>
        <v>0</v>
      </c>
      <c r="M479" s="95"/>
      <c r="N479" s="412" t="e">
        <f t="shared" si="101"/>
        <v>#DIV/0!</v>
      </c>
    </row>
    <row r="480" spans="1:14" s="3" customFormat="1" ht="22.5">
      <c r="A480" s="173"/>
      <c r="B480" s="128"/>
      <c r="C480" s="226" t="s">
        <v>66</v>
      </c>
      <c r="D480" s="231">
        <v>42</v>
      </c>
      <c r="E480" s="189" t="s">
        <v>12</v>
      </c>
      <c r="F480" s="291">
        <f t="shared" si="104"/>
        <v>0</v>
      </c>
      <c r="G480" s="291">
        <f t="shared" si="104"/>
        <v>0</v>
      </c>
      <c r="H480" s="291">
        <f t="shared" si="104"/>
        <v>0</v>
      </c>
      <c r="I480" s="291">
        <f t="shared" si="104"/>
        <v>0</v>
      </c>
      <c r="J480" s="228" t="e">
        <f>SUM(J481)</f>
        <v>#REF!</v>
      </c>
      <c r="K480" s="228" t="e">
        <f>SUM(K481)</f>
        <v>#REF!</v>
      </c>
      <c r="L480" s="291">
        <f>SUM(L481)</f>
        <v>0</v>
      </c>
      <c r="M480" s="291"/>
      <c r="N480" s="412" t="e">
        <f t="shared" si="101"/>
        <v>#DIV/0!</v>
      </c>
    </row>
    <row r="481" spans="1:14" s="3" customFormat="1" ht="12.75">
      <c r="A481" s="173"/>
      <c r="B481" s="128"/>
      <c r="C481" s="173" t="s">
        <v>66</v>
      </c>
      <c r="D481" s="188">
        <v>422</v>
      </c>
      <c r="E481" s="189" t="s">
        <v>40</v>
      </c>
      <c r="F481" s="95">
        <f t="shared" si="104"/>
        <v>0</v>
      </c>
      <c r="G481" s="95">
        <f t="shared" si="104"/>
        <v>0</v>
      </c>
      <c r="H481" s="95">
        <f t="shared" si="104"/>
        <v>0</v>
      </c>
      <c r="I481" s="95">
        <f t="shared" si="104"/>
        <v>0</v>
      </c>
      <c r="J481" s="94" t="e">
        <f>SUM(#REF!)</f>
        <v>#REF!</v>
      </c>
      <c r="K481" s="94" t="e">
        <f>SUM(#REF!)</f>
        <v>#REF!</v>
      </c>
      <c r="L481" s="95">
        <f>SUM(L482)</f>
        <v>0</v>
      </c>
      <c r="M481" s="95"/>
      <c r="N481" s="412" t="e">
        <f t="shared" si="101"/>
        <v>#DIV/0!</v>
      </c>
    </row>
    <row r="482" spans="1:14" s="4" customFormat="1" ht="12.75" hidden="1">
      <c r="A482" s="173"/>
      <c r="B482" s="128"/>
      <c r="C482" s="175" t="s">
        <v>66</v>
      </c>
      <c r="D482" s="190">
        <v>4227</v>
      </c>
      <c r="E482" s="191" t="s">
        <v>366</v>
      </c>
      <c r="F482" s="96">
        <v>0</v>
      </c>
      <c r="G482" s="96"/>
      <c r="H482" s="96">
        <v>0</v>
      </c>
      <c r="I482" s="96"/>
      <c r="J482" s="98"/>
      <c r="K482" s="98"/>
      <c r="L482" s="96"/>
      <c r="M482" s="96"/>
      <c r="N482" s="412" t="e">
        <f t="shared" si="101"/>
        <v>#DIV/0!</v>
      </c>
    </row>
    <row r="483" spans="1:14" ht="22.5">
      <c r="A483" s="218" t="s">
        <v>148</v>
      </c>
      <c r="B483" s="232"/>
      <c r="C483" s="233"/>
      <c r="D483" s="219" t="s">
        <v>265</v>
      </c>
      <c r="E483" s="220" t="s">
        <v>266</v>
      </c>
      <c r="F483" s="221">
        <f>SUM(F484,F491,F505,F517,F528,F535)</f>
        <v>21800000</v>
      </c>
      <c r="G483" s="221">
        <f>SUM(G484,G491,G505,G517,G528,G535)</f>
        <v>490000</v>
      </c>
      <c r="H483" s="221">
        <f>SUM(H484,H491,H505,H517,H528,H535)</f>
        <v>22290000</v>
      </c>
      <c r="I483" s="221">
        <f>SUM(I484,I491,I505,I517,I528,I535)</f>
        <v>0</v>
      </c>
      <c r="J483" s="221">
        <f>SUM(J484,J491)</f>
        <v>0</v>
      </c>
      <c r="K483" s="221">
        <f>SUM(K484,K491)</f>
        <v>0</v>
      </c>
      <c r="L483" s="221">
        <f>SUM(L484,L491,L505,L517)</f>
        <v>0</v>
      </c>
      <c r="M483" s="221"/>
      <c r="N483" s="412">
        <f t="shared" si="101"/>
        <v>102.24770642201835</v>
      </c>
    </row>
    <row r="484" spans="1:14" ht="12.75">
      <c r="A484" s="169" t="s">
        <v>149</v>
      </c>
      <c r="B484" s="183"/>
      <c r="C484" s="198" t="s">
        <v>71</v>
      </c>
      <c r="D484" s="171" t="s">
        <v>87</v>
      </c>
      <c r="E484" s="171" t="s">
        <v>267</v>
      </c>
      <c r="F484" s="172">
        <f>SUM(F487)</f>
        <v>800000</v>
      </c>
      <c r="G484" s="172">
        <f aca="true" t="shared" si="105" ref="G484:L484">SUM(G487)</f>
        <v>0</v>
      </c>
      <c r="H484" s="172">
        <f t="shared" si="105"/>
        <v>800000</v>
      </c>
      <c r="I484" s="172">
        <f t="shared" si="105"/>
        <v>0</v>
      </c>
      <c r="J484" s="172">
        <f t="shared" si="105"/>
        <v>0</v>
      </c>
      <c r="K484" s="172">
        <f t="shared" si="105"/>
        <v>0</v>
      </c>
      <c r="L484" s="172">
        <f t="shared" si="105"/>
        <v>0</v>
      </c>
      <c r="M484" s="172"/>
      <c r="N484" s="412">
        <f t="shared" si="101"/>
        <v>100</v>
      </c>
    </row>
    <row r="485" spans="1:14" ht="12.75">
      <c r="A485" s="169"/>
      <c r="B485" s="504" t="s">
        <v>487</v>
      </c>
      <c r="C485" s="198"/>
      <c r="D485" s="171" t="s">
        <v>258</v>
      </c>
      <c r="E485" s="171" t="s">
        <v>428</v>
      </c>
      <c r="F485" s="234"/>
      <c r="G485" s="234"/>
      <c r="H485" s="234"/>
      <c r="I485" s="234"/>
      <c r="J485" s="172"/>
      <c r="K485" s="172"/>
      <c r="L485" s="234"/>
      <c r="M485" s="234"/>
      <c r="N485" s="412" t="e">
        <f t="shared" si="101"/>
        <v>#DIV/0!</v>
      </c>
    </row>
    <row r="486" spans="1:14" s="406" customFormat="1" ht="12.75">
      <c r="A486" s="419"/>
      <c r="B486" s="428">
        <v>527</v>
      </c>
      <c r="C486" s="429"/>
      <c r="D486" s="421"/>
      <c r="E486" s="421" t="s">
        <v>580</v>
      </c>
      <c r="F486" s="422">
        <v>800000</v>
      </c>
      <c r="G486" s="422"/>
      <c r="H486" s="422">
        <v>800000</v>
      </c>
      <c r="I486" s="422"/>
      <c r="J486" s="422"/>
      <c r="K486" s="422"/>
      <c r="L486" s="422"/>
      <c r="M486" s="422"/>
      <c r="N486" s="412">
        <f t="shared" si="101"/>
        <v>100</v>
      </c>
    </row>
    <row r="487" spans="1:14" ht="12.75">
      <c r="A487" s="235"/>
      <c r="B487" s="151"/>
      <c r="C487" s="235" t="s">
        <v>71</v>
      </c>
      <c r="D487" s="114">
        <v>4</v>
      </c>
      <c r="E487" s="115" t="s">
        <v>11</v>
      </c>
      <c r="F487" s="95">
        <f aca="true" t="shared" si="106" ref="F487:I489">SUM(F488)</f>
        <v>800000</v>
      </c>
      <c r="G487" s="95">
        <f t="shared" si="106"/>
        <v>0</v>
      </c>
      <c r="H487" s="95">
        <f t="shared" si="106"/>
        <v>800000</v>
      </c>
      <c r="I487" s="95">
        <f t="shared" si="106"/>
        <v>0</v>
      </c>
      <c r="J487" s="97"/>
      <c r="K487" s="97"/>
      <c r="L487" s="95">
        <f>SUM(L488)</f>
        <v>0</v>
      </c>
      <c r="M487" s="95"/>
      <c r="N487" s="412">
        <f t="shared" si="101"/>
        <v>100</v>
      </c>
    </row>
    <row r="488" spans="1:14" ht="22.5">
      <c r="A488" s="235"/>
      <c r="B488" s="151"/>
      <c r="C488" s="236" t="s">
        <v>71</v>
      </c>
      <c r="D488" s="227">
        <v>42</v>
      </c>
      <c r="E488" s="115" t="s">
        <v>12</v>
      </c>
      <c r="F488" s="291">
        <f t="shared" si="106"/>
        <v>800000</v>
      </c>
      <c r="G488" s="291">
        <f t="shared" si="106"/>
        <v>0</v>
      </c>
      <c r="H488" s="291">
        <f t="shared" si="106"/>
        <v>800000</v>
      </c>
      <c r="I488" s="291">
        <f t="shared" si="106"/>
        <v>0</v>
      </c>
      <c r="J488" s="277"/>
      <c r="K488" s="277"/>
      <c r="L488" s="291">
        <f>SUM(L489)</f>
        <v>0</v>
      </c>
      <c r="M488" s="291"/>
      <c r="N488" s="412">
        <f t="shared" si="101"/>
        <v>100</v>
      </c>
    </row>
    <row r="489" spans="1:14" ht="12.75">
      <c r="A489" s="235"/>
      <c r="B489" s="343"/>
      <c r="C489" s="235" t="s">
        <v>71</v>
      </c>
      <c r="D489" s="114">
        <v>421</v>
      </c>
      <c r="E489" s="115" t="s">
        <v>51</v>
      </c>
      <c r="F489" s="95">
        <f t="shared" si="106"/>
        <v>800000</v>
      </c>
      <c r="G489" s="95">
        <f t="shared" si="106"/>
        <v>0</v>
      </c>
      <c r="H489" s="95">
        <f t="shared" si="106"/>
        <v>800000</v>
      </c>
      <c r="I489" s="95">
        <f t="shared" si="106"/>
        <v>0</v>
      </c>
      <c r="J489" s="94" t="e">
        <f>SUM(#REF!)</f>
        <v>#REF!</v>
      </c>
      <c r="K489" s="94" t="e">
        <f>SUM(#REF!)</f>
        <v>#REF!</v>
      </c>
      <c r="L489" s="95">
        <f>SUM(L490)</f>
        <v>0</v>
      </c>
      <c r="M489" s="95"/>
      <c r="N489" s="412">
        <f t="shared" si="101"/>
        <v>100</v>
      </c>
    </row>
    <row r="490" spans="1:14" s="372" customFormat="1" ht="12.75" hidden="1">
      <c r="A490" s="415"/>
      <c r="B490" s="417"/>
      <c r="C490" s="237" t="s">
        <v>71</v>
      </c>
      <c r="D490" s="128">
        <v>4214</v>
      </c>
      <c r="E490" s="129" t="s">
        <v>371</v>
      </c>
      <c r="F490" s="96">
        <v>800000</v>
      </c>
      <c r="G490" s="96"/>
      <c r="H490" s="96">
        <v>800000</v>
      </c>
      <c r="I490" s="96"/>
      <c r="J490" s="98"/>
      <c r="K490" s="98"/>
      <c r="L490" s="96"/>
      <c r="M490" s="96"/>
      <c r="N490" s="412">
        <f t="shared" si="101"/>
        <v>100</v>
      </c>
    </row>
    <row r="491" spans="1:14" ht="12.75">
      <c r="A491" s="169" t="s">
        <v>150</v>
      </c>
      <c r="B491" s="505" t="s">
        <v>488</v>
      </c>
      <c r="C491" s="198" t="s">
        <v>459</v>
      </c>
      <c r="D491" s="238" t="s">
        <v>88</v>
      </c>
      <c r="E491" s="193" t="s">
        <v>463</v>
      </c>
      <c r="F491" s="195">
        <f>SUM(F495,F499)</f>
        <v>5200000</v>
      </c>
      <c r="G491" s="195">
        <f>SUM(G495,G499)</f>
        <v>600000</v>
      </c>
      <c r="H491" s="195">
        <f>SUM(H495,H499)</f>
        <v>5800000</v>
      </c>
      <c r="I491" s="195">
        <f>SUM(I495,I499)</f>
        <v>0</v>
      </c>
      <c r="J491" s="275"/>
      <c r="K491" s="275"/>
      <c r="L491" s="195">
        <f>SUM(L495,L499)</f>
        <v>0</v>
      </c>
      <c r="M491" s="195"/>
      <c r="N491" s="412">
        <f t="shared" si="101"/>
        <v>111.53846153846155</v>
      </c>
    </row>
    <row r="492" spans="1:14" ht="12.75">
      <c r="A492" s="169"/>
      <c r="B492" s="170"/>
      <c r="C492" s="198"/>
      <c r="D492" s="238" t="s">
        <v>268</v>
      </c>
      <c r="E492" s="193"/>
      <c r="F492" s="195"/>
      <c r="G492" s="195"/>
      <c r="H492" s="195"/>
      <c r="I492" s="195"/>
      <c r="J492" s="275"/>
      <c r="K492" s="275"/>
      <c r="L492" s="195"/>
      <c r="M492" s="195"/>
      <c r="N492" s="412" t="e">
        <f t="shared" si="101"/>
        <v>#DIV/0!</v>
      </c>
    </row>
    <row r="493" spans="1:14" s="406" customFormat="1" ht="12.75">
      <c r="A493" s="419"/>
      <c r="B493" s="420">
        <v>527</v>
      </c>
      <c r="C493" s="429"/>
      <c r="D493" s="443"/>
      <c r="E493" s="425" t="s">
        <v>580</v>
      </c>
      <c r="F493" s="427">
        <v>5200000</v>
      </c>
      <c r="G493" s="427">
        <v>400000</v>
      </c>
      <c r="H493" s="427">
        <v>5600000</v>
      </c>
      <c r="I493" s="427"/>
      <c r="J493" s="408"/>
      <c r="K493" s="408"/>
      <c r="L493" s="427"/>
      <c r="M493" s="427"/>
      <c r="N493" s="412">
        <f t="shared" si="101"/>
        <v>107.6923076923077</v>
      </c>
    </row>
    <row r="494" spans="1:14" s="406" customFormat="1" ht="12.75">
      <c r="A494" s="419"/>
      <c r="B494" s="420">
        <v>435</v>
      </c>
      <c r="C494" s="429"/>
      <c r="D494" s="443"/>
      <c r="E494" s="425" t="s">
        <v>574</v>
      </c>
      <c r="F494" s="427"/>
      <c r="G494" s="427">
        <v>200000</v>
      </c>
      <c r="H494" s="427">
        <v>200000</v>
      </c>
      <c r="I494" s="427"/>
      <c r="J494" s="408"/>
      <c r="K494" s="408"/>
      <c r="L494" s="427"/>
      <c r="M494" s="427"/>
      <c r="N494" s="412"/>
    </row>
    <row r="495" spans="1:14" s="11" customFormat="1" ht="12.75">
      <c r="A495" s="239"/>
      <c r="B495" s="137"/>
      <c r="C495" s="239" t="s">
        <v>459</v>
      </c>
      <c r="D495" s="135">
        <v>3</v>
      </c>
      <c r="E495" s="207" t="s">
        <v>29</v>
      </c>
      <c r="F495" s="290">
        <f aca="true" t="shared" si="107" ref="F495:I497">SUM(F496)</f>
        <v>0</v>
      </c>
      <c r="G495" s="290">
        <f t="shared" si="107"/>
        <v>0</v>
      </c>
      <c r="H495" s="290">
        <f t="shared" si="107"/>
        <v>0</v>
      </c>
      <c r="I495" s="290">
        <f t="shared" si="107"/>
        <v>0</v>
      </c>
      <c r="J495" s="278"/>
      <c r="K495" s="278"/>
      <c r="L495" s="290">
        <f>SUM(L496)</f>
        <v>0</v>
      </c>
      <c r="M495" s="290"/>
      <c r="N495" s="412" t="e">
        <f t="shared" si="101"/>
        <v>#DIV/0!</v>
      </c>
    </row>
    <row r="496" spans="1:14" s="11" customFormat="1" ht="22.5">
      <c r="A496" s="239"/>
      <c r="B496" s="137"/>
      <c r="C496" s="239" t="s">
        <v>459</v>
      </c>
      <c r="D496" s="135">
        <v>38</v>
      </c>
      <c r="E496" s="207" t="s">
        <v>14</v>
      </c>
      <c r="F496" s="290">
        <f t="shared" si="107"/>
        <v>0</v>
      </c>
      <c r="G496" s="290">
        <f t="shared" si="107"/>
        <v>0</v>
      </c>
      <c r="H496" s="290">
        <f t="shared" si="107"/>
        <v>0</v>
      </c>
      <c r="I496" s="290">
        <f t="shared" si="107"/>
        <v>0</v>
      </c>
      <c r="J496" s="278"/>
      <c r="K496" s="278"/>
      <c r="L496" s="290">
        <f>SUM(L497)</f>
        <v>0</v>
      </c>
      <c r="M496" s="290"/>
      <c r="N496" s="412" t="e">
        <f t="shared" si="101"/>
        <v>#DIV/0!</v>
      </c>
    </row>
    <row r="497" spans="1:14" s="11" customFormat="1" ht="12.75">
      <c r="A497" s="239"/>
      <c r="B497" s="341"/>
      <c r="C497" s="239" t="s">
        <v>459</v>
      </c>
      <c r="D497" s="135">
        <v>386</v>
      </c>
      <c r="E497" s="207" t="s">
        <v>41</v>
      </c>
      <c r="F497" s="290">
        <f t="shared" si="107"/>
        <v>0</v>
      </c>
      <c r="G497" s="290">
        <f>SUM(G498)</f>
        <v>0</v>
      </c>
      <c r="H497" s="290">
        <f t="shared" si="107"/>
        <v>0</v>
      </c>
      <c r="I497" s="290">
        <f>SUM(I498)</f>
        <v>0</v>
      </c>
      <c r="J497" s="276" t="e">
        <f>SUM(#REF!)</f>
        <v>#REF!</v>
      </c>
      <c r="K497" s="276" t="e">
        <f>SUM(#REF!)</f>
        <v>#REF!</v>
      </c>
      <c r="L497" s="290">
        <f>SUM(L498)</f>
        <v>0</v>
      </c>
      <c r="M497" s="290"/>
      <c r="N497" s="412" t="e">
        <f t="shared" si="101"/>
        <v>#DIV/0!</v>
      </c>
    </row>
    <row r="498" spans="1:14" s="74" customFormat="1" ht="12.75" hidden="1">
      <c r="A498" s="240"/>
      <c r="B498" s="137"/>
      <c r="C498" s="240" t="s">
        <v>459</v>
      </c>
      <c r="D498" s="241">
        <v>3861</v>
      </c>
      <c r="E498" s="206" t="s">
        <v>372</v>
      </c>
      <c r="F498" s="211">
        <v>0</v>
      </c>
      <c r="G498" s="211"/>
      <c r="H498" s="211">
        <v>0</v>
      </c>
      <c r="I498" s="211"/>
      <c r="J498" s="212"/>
      <c r="K498" s="212"/>
      <c r="L498" s="211"/>
      <c r="M498" s="211"/>
      <c r="N498" s="412" t="e">
        <f t="shared" si="101"/>
        <v>#DIV/0!</v>
      </c>
    </row>
    <row r="499" spans="1:14" s="11" customFormat="1" ht="12.75">
      <c r="A499" s="239"/>
      <c r="B499" s="137"/>
      <c r="C499" s="239" t="s">
        <v>459</v>
      </c>
      <c r="D499" s="135">
        <v>4</v>
      </c>
      <c r="E499" s="207" t="s">
        <v>11</v>
      </c>
      <c r="F499" s="290">
        <f aca="true" t="shared" si="108" ref="F499:I500">SUM(F500)</f>
        <v>5200000</v>
      </c>
      <c r="G499" s="290">
        <f t="shared" si="108"/>
        <v>600000</v>
      </c>
      <c r="H499" s="290">
        <f t="shared" si="108"/>
        <v>5800000</v>
      </c>
      <c r="I499" s="290">
        <f t="shared" si="108"/>
        <v>0</v>
      </c>
      <c r="J499" s="279">
        <f aca="true" t="shared" si="109" ref="J499:L500">SUM(J500)</f>
        <v>0</v>
      </c>
      <c r="K499" s="279">
        <f t="shared" si="109"/>
        <v>0</v>
      </c>
      <c r="L499" s="290">
        <f t="shared" si="109"/>
        <v>0</v>
      </c>
      <c r="M499" s="290"/>
      <c r="N499" s="412">
        <f t="shared" si="101"/>
        <v>111.53846153846155</v>
      </c>
    </row>
    <row r="500" spans="1:14" s="11" customFormat="1" ht="12.75">
      <c r="A500" s="239"/>
      <c r="B500" s="137"/>
      <c r="C500" s="239" t="s">
        <v>459</v>
      </c>
      <c r="D500" s="135">
        <v>42</v>
      </c>
      <c r="E500" s="207" t="s">
        <v>114</v>
      </c>
      <c r="F500" s="290">
        <f t="shared" si="108"/>
        <v>5200000</v>
      </c>
      <c r="G500" s="290">
        <f t="shared" si="108"/>
        <v>600000</v>
      </c>
      <c r="H500" s="290">
        <f t="shared" si="108"/>
        <v>5800000</v>
      </c>
      <c r="I500" s="290">
        <f t="shared" si="108"/>
        <v>0</v>
      </c>
      <c r="J500" s="279">
        <f t="shared" si="109"/>
        <v>0</v>
      </c>
      <c r="K500" s="279">
        <f t="shared" si="109"/>
        <v>0</v>
      </c>
      <c r="L500" s="290">
        <f t="shared" si="109"/>
        <v>0</v>
      </c>
      <c r="M500" s="290"/>
      <c r="N500" s="412">
        <f t="shared" si="101"/>
        <v>111.53846153846155</v>
      </c>
    </row>
    <row r="501" spans="1:14" s="11" customFormat="1" ht="12.75">
      <c r="A501" s="239"/>
      <c r="B501" s="341"/>
      <c r="C501" s="239" t="s">
        <v>459</v>
      </c>
      <c r="D501" s="135">
        <v>421</v>
      </c>
      <c r="E501" s="207" t="s">
        <v>51</v>
      </c>
      <c r="F501" s="290">
        <f>SUM(F502:F504)</f>
        <v>5200000</v>
      </c>
      <c r="G501" s="290">
        <f>SUM(G502:G504)</f>
        <v>600000</v>
      </c>
      <c r="H501" s="290">
        <f>SUM(H502:H504)</f>
        <v>5800000</v>
      </c>
      <c r="I501" s="290">
        <f>SUM(I502:I504)</f>
        <v>0</v>
      </c>
      <c r="J501" s="278"/>
      <c r="K501" s="278"/>
      <c r="L501" s="290">
        <f>SUM(L502)</f>
        <v>0</v>
      </c>
      <c r="M501" s="290"/>
      <c r="N501" s="412">
        <f t="shared" si="101"/>
        <v>111.53846153846155</v>
      </c>
    </row>
    <row r="502" spans="1:14" s="74" customFormat="1" ht="12.75" hidden="1">
      <c r="A502" s="240"/>
      <c r="B502" s="137"/>
      <c r="C502" s="240" t="s">
        <v>459</v>
      </c>
      <c r="D502" s="137">
        <v>4213</v>
      </c>
      <c r="E502" s="381" t="s">
        <v>548</v>
      </c>
      <c r="F502" s="96">
        <v>0</v>
      </c>
      <c r="G502" s="96"/>
      <c r="H502" s="96">
        <v>0</v>
      </c>
      <c r="I502" s="96"/>
      <c r="J502" s="244"/>
      <c r="K502" s="244"/>
      <c r="L502" s="96"/>
      <c r="M502" s="96"/>
      <c r="N502" s="412" t="e">
        <f t="shared" si="101"/>
        <v>#DIV/0!</v>
      </c>
    </row>
    <row r="503" spans="1:15" s="74" customFormat="1" ht="12.75" hidden="1">
      <c r="A503" s="518"/>
      <c r="B503" s="519"/>
      <c r="C503" s="518" t="s">
        <v>459</v>
      </c>
      <c r="D503" s="519">
        <v>4213</v>
      </c>
      <c r="E503" s="520" t="s">
        <v>768</v>
      </c>
      <c r="F503" s="517">
        <v>0</v>
      </c>
      <c r="G503" s="517">
        <v>600000</v>
      </c>
      <c r="H503" s="517">
        <v>600000</v>
      </c>
      <c r="I503" s="517"/>
      <c r="J503" s="521"/>
      <c r="K503" s="521"/>
      <c r="L503" s="517"/>
      <c r="M503" s="517"/>
      <c r="N503" s="498" t="e">
        <f t="shared" si="101"/>
        <v>#DIV/0!</v>
      </c>
      <c r="O503" s="522">
        <v>600000</v>
      </c>
    </row>
    <row r="504" spans="1:14" s="74" customFormat="1" ht="12.75" hidden="1">
      <c r="A504" s="240"/>
      <c r="B504" s="137"/>
      <c r="C504" s="240" t="s">
        <v>459</v>
      </c>
      <c r="D504" s="137">
        <v>4213</v>
      </c>
      <c r="E504" s="381" t="s">
        <v>533</v>
      </c>
      <c r="F504" s="96">
        <v>5200000</v>
      </c>
      <c r="G504" s="96"/>
      <c r="H504" s="96">
        <v>5200000</v>
      </c>
      <c r="I504" s="96"/>
      <c r="J504" s="244"/>
      <c r="K504" s="244"/>
      <c r="L504" s="96"/>
      <c r="M504" s="96"/>
      <c r="N504" s="412">
        <f t="shared" si="101"/>
        <v>100</v>
      </c>
    </row>
    <row r="505" spans="1:14" s="74" customFormat="1" ht="22.5">
      <c r="A505" s="169" t="s">
        <v>425</v>
      </c>
      <c r="B505" s="505" t="s">
        <v>489</v>
      </c>
      <c r="C505" s="198" t="s">
        <v>459</v>
      </c>
      <c r="D505" s="238" t="s">
        <v>88</v>
      </c>
      <c r="E505" s="193" t="s">
        <v>589</v>
      </c>
      <c r="F505" s="195">
        <f>SUM(F509)</f>
        <v>150000</v>
      </c>
      <c r="G505" s="195">
        <f>SUM(G509)</f>
        <v>560000</v>
      </c>
      <c r="H505" s="195">
        <f>SUM(H509)</f>
        <v>710000</v>
      </c>
      <c r="I505" s="195">
        <f>SUM(I509)</f>
        <v>0</v>
      </c>
      <c r="J505" s="275"/>
      <c r="K505" s="275"/>
      <c r="L505" s="195">
        <f>SUM(L509)</f>
        <v>0</v>
      </c>
      <c r="M505" s="195"/>
      <c r="N505" s="412">
        <f t="shared" si="101"/>
        <v>473.3333333333333</v>
      </c>
    </row>
    <row r="506" spans="1:14" s="74" customFormat="1" ht="12.75">
      <c r="A506" s="169"/>
      <c r="B506" s="170"/>
      <c r="C506" s="198"/>
      <c r="D506" s="332" t="s">
        <v>424</v>
      </c>
      <c r="E506" s="193"/>
      <c r="F506" s="195"/>
      <c r="G506" s="195"/>
      <c r="H506" s="195"/>
      <c r="I506" s="195"/>
      <c r="J506" s="275"/>
      <c r="K506" s="275"/>
      <c r="L506" s="195"/>
      <c r="M506" s="195"/>
      <c r="N506" s="412" t="e">
        <f t="shared" si="101"/>
        <v>#DIV/0!</v>
      </c>
    </row>
    <row r="507" spans="1:14" s="406" customFormat="1" ht="12.75">
      <c r="A507" s="419"/>
      <c r="B507" s="420">
        <v>11</v>
      </c>
      <c r="C507" s="429"/>
      <c r="D507" s="443"/>
      <c r="E507" s="425" t="s">
        <v>567</v>
      </c>
      <c r="F507" s="427">
        <v>150000</v>
      </c>
      <c r="G507" s="427">
        <v>310000</v>
      </c>
      <c r="H507" s="427">
        <v>460000</v>
      </c>
      <c r="I507" s="427"/>
      <c r="J507" s="441"/>
      <c r="K507" s="441"/>
      <c r="L507" s="427"/>
      <c r="M507" s="427"/>
      <c r="N507" s="412">
        <f t="shared" si="101"/>
        <v>306.6666666666667</v>
      </c>
    </row>
    <row r="508" spans="1:14" s="406" customFormat="1" ht="12.75">
      <c r="A508" s="419"/>
      <c r="B508" s="420">
        <v>527</v>
      </c>
      <c r="C508" s="429"/>
      <c r="D508" s="443"/>
      <c r="E508" s="425" t="s">
        <v>580</v>
      </c>
      <c r="F508" s="427">
        <v>0</v>
      </c>
      <c r="G508" s="427">
        <v>250000</v>
      </c>
      <c r="H508" s="427">
        <v>250000</v>
      </c>
      <c r="I508" s="427"/>
      <c r="J508" s="441"/>
      <c r="K508" s="441"/>
      <c r="L508" s="427"/>
      <c r="M508" s="427"/>
      <c r="N508" s="412" t="e">
        <f t="shared" si="101"/>
        <v>#DIV/0!</v>
      </c>
    </row>
    <row r="509" spans="1:14" s="74" customFormat="1" ht="12.75">
      <c r="A509" s="239"/>
      <c r="B509" s="391"/>
      <c r="C509" s="239" t="s">
        <v>459</v>
      </c>
      <c r="D509" s="135">
        <v>4</v>
      </c>
      <c r="E509" s="207" t="s">
        <v>11</v>
      </c>
      <c r="F509" s="290">
        <f>SUM(F510,F513)</f>
        <v>150000</v>
      </c>
      <c r="G509" s="290">
        <f>SUM(G510,G513)</f>
        <v>560000</v>
      </c>
      <c r="H509" s="290">
        <f>SUM(H510,H513)</f>
        <v>710000</v>
      </c>
      <c r="I509" s="290">
        <f>SUM(I510,I513)</f>
        <v>0</v>
      </c>
      <c r="J509" s="279">
        <f>SUM(J510)</f>
        <v>0</v>
      </c>
      <c r="K509" s="279">
        <f>SUM(K510)</f>
        <v>0</v>
      </c>
      <c r="L509" s="290">
        <f>SUM(L510,L513)</f>
        <v>0</v>
      </c>
      <c r="M509" s="290"/>
      <c r="N509" s="412">
        <f t="shared" si="101"/>
        <v>473.3333333333333</v>
      </c>
    </row>
    <row r="510" spans="1:14" s="74" customFormat="1" ht="12.75">
      <c r="A510" s="239"/>
      <c r="B510" s="341"/>
      <c r="C510" s="239" t="s">
        <v>459</v>
      </c>
      <c r="D510" s="135">
        <v>42</v>
      </c>
      <c r="E510" s="207" t="s">
        <v>114</v>
      </c>
      <c r="F510" s="290">
        <f aca="true" t="shared" si="110" ref="F510:I514">SUM(F511)</f>
        <v>0</v>
      </c>
      <c r="G510" s="290">
        <f t="shared" si="110"/>
        <v>0</v>
      </c>
      <c r="H510" s="290">
        <f t="shared" si="110"/>
        <v>0</v>
      </c>
      <c r="I510" s="290">
        <f t="shared" si="110"/>
        <v>0</v>
      </c>
      <c r="J510" s="279">
        <f>SUM(J511)</f>
        <v>0</v>
      </c>
      <c r="K510" s="279">
        <f>SUM(K511)</f>
        <v>0</v>
      </c>
      <c r="L510" s="290">
        <f>SUM(L511)</f>
        <v>0</v>
      </c>
      <c r="M510" s="290"/>
      <c r="N510" s="412" t="e">
        <f t="shared" si="101"/>
        <v>#DIV/0!</v>
      </c>
    </row>
    <row r="511" spans="1:14" s="74" customFormat="1" ht="12.75">
      <c r="A511" s="239"/>
      <c r="B511" s="341"/>
      <c r="C511" s="239" t="s">
        <v>459</v>
      </c>
      <c r="D511" s="135">
        <v>421</v>
      </c>
      <c r="E511" s="207" t="s">
        <v>51</v>
      </c>
      <c r="F511" s="290">
        <f t="shared" si="110"/>
        <v>0</v>
      </c>
      <c r="G511" s="290">
        <f t="shared" si="110"/>
        <v>0</v>
      </c>
      <c r="H511" s="290">
        <f t="shared" si="110"/>
        <v>0</v>
      </c>
      <c r="I511" s="290">
        <f t="shared" si="110"/>
        <v>0</v>
      </c>
      <c r="J511" s="278"/>
      <c r="K511" s="278"/>
      <c r="L511" s="290">
        <f>SUM(L512)</f>
        <v>0</v>
      </c>
      <c r="M511" s="290"/>
      <c r="N511" s="412" t="e">
        <f t="shared" si="101"/>
        <v>#DIV/0!</v>
      </c>
    </row>
    <row r="512" spans="1:14" s="74" customFormat="1" ht="12.75" hidden="1">
      <c r="A512" s="392"/>
      <c r="B512" s="341"/>
      <c r="C512" s="240" t="s">
        <v>459</v>
      </c>
      <c r="D512" s="137">
        <v>4212</v>
      </c>
      <c r="E512" s="381" t="s">
        <v>546</v>
      </c>
      <c r="F512" s="96">
        <v>0</v>
      </c>
      <c r="G512" s="96">
        <v>0</v>
      </c>
      <c r="H512" s="96">
        <v>0</v>
      </c>
      <c r="I512" s="96"/>
      <c r="J512" s="244"/>
      <c r="K512" s="244"/>
      <c r="L512" s="96"/>
      <c r="M512" s="96"/>
      <c r="N512" s="412" t="e">
        <f t="shared" si="101"/>
        <v>#DIV/0!</v>
      </c>
    </row>
    <row r="513" spans="1:14" s="74" customFormat="1" ht="12.75">
      <c r="A513" s="239"/>
      <c r="B513" s="341"/>
      <c r="C513" s="239" t="s">
        <v>459</v>
      </c>
      <c r="D513" s="135">
        <v>45</v>
      </c>
      <c r="E513" s="207" t="s">
        <v>426</v>
      </c>
      <c r="F513" s="290">
        <f t="shared" si="110"/>
        <v>150000</v>
      </c>
      <c r="G513" s="290">
        <f t="shared" si="110"/>
        <v>560000</v>
      </c>
      <c r="H513" s="290">
        <f t="shared" si="110"/>
        <v>710000</v>
      </c>
      <c r="I513" s="290">
        <f t="shared" si="110"/>
        <v>0</v>
      </c>
      <c r="J513" s="279">
        <f>SUM(J514)</f>
        <v>0</v>
      </c>
      <c r="K513" s="279">
        <f>SUM(K514)</f>
        <v>0</v>
      </c>
      <c r="L513" s="290">
        <f>SUM(L514)</f>
        <v>0</v>
      </c>
      <c r="M513" s="290"/>
      <c r="N513" s="412">
        <f t="shared" si="101"/>
        <v>473.3333333333333</v>
      </c>
    </row>
    <row r="514" spans="1:14" s="74" customFormat="1" ht="12.75">
      <c r="A514" s="392"/>
      <c r="B514" s="341"/>
      <c r="C514" s="239" t="s">
        <v>459</v>
      </c>
      <c r="D514" s="135">
        <v>451</v>
      </c>
      <c r="E514" s="207" t="s">
        <v>427</v>
      </c>
      <c r="F514" s="290">
        <f>SUM(F515,F516)</f>
        <v>150000</v>
      </c>
      <c r="G514" s="290">
        <f>SUM(G515,G516)</f>
        <v>560000</v>
      </c>
      <c r="H514" s="290">
        <f>SUM(H515,H516)</f>
        <v>710000</v>
      </c>
      <c r="I514" s="290">
        <f t="shared" si="110"/>
        <v>0</v>
      </c>
      <c r="J514" s="278"/>
      <c r="K514" s="278"/>
      <c r="L514" s="290">
        <f>SUM(L515)</f>
        <v>0</v>
      </c>
      <c r="M514" s="290"/>
      <c r="N514" s="412">
        <f t="shared" si="101"/>
        <v>473.3333333333333</v>
      </c>
    </row>
    <row r="515" spans="1:15" s="74" customFormat="1" ht="22.5" hidden="1">
      <c r="A515" s="518"/>
      <c r="B515" s="519">
        <v>11</v>
      </c>
      <c r="C515" s="518" t="s">
        <v>459</v>
      </c>
      <c r="D515" s="519">
        <v>4511</v>
      </c>
      <c r="E515" s="520" t="s">
        <v>763</v>
      </c>
      <c r="F515" s="517">
        <v>150000</v>
      </c>
      <c r="G515" s="517">
        <v>70000</v>
      </c>
      <c r="H515" s="517">
        <v>220000</v>
      </c>
      <c r="I515" s="517"/>
      <c r="J515" s="521"/>
      <c r="K515" s="521"/>
      <c r="L515" s="517"/>
      <c r="M515" s="517"/>
      <c r="N515" s="498">
        <f t="shared" si="101"/>
        <v>146.66666666666666</v>
      </c>
      <c r="O515" s="522">
        <v>70000</v>
      </c>
    </row>
    <row r="516" spans="1:15" s="74" customFormat="1" ht="12.75" hidden="1">
      <c r="A516" s="518"/>
      <c r="B516" s="519">
        <v>11.527</v>
      </c>
      <c r="C516" s="518" t="s">
        <v>459</v>
      </c>
      <c r="D516" s="519">
        <v>4511</v>
      </c>
      <c r="E516" s="520" t="s">
        <v>762</v>
      </c>
      <c r="F516" s="517"/>
      <c r="G516" s="517">
        <v>490000</v>
      </c>
      <c r="H516" s="517">
        <v>490000</v>
      </c>
      <c r="I516" s="517"/>
      <c r="J516" s="521"/>
      <c r="K516" s="521"/>
      <c r="L516" s="517"/>
      <c r="M516" s="517"/>
      <c r="N516" s="498"/>
      <c r="O516" s="522">
        <v>490000</v>
      </c>
    </row>
    <row r="517" spans="1:14" ht="22.5">
      <c r="A517" s="376" t="s">
        <v>536</v>
      </c>
      <c r="B517" s="506" t="s">
        <v>490</v>
      </c>
      <c r="C517" s="198" t="s">
        <v>459</v>
      </c>
      <c r="D517" s="238" t="s">
        <v>88</v>
      </c>
      <c r="E517" s="193" t="s">
        <v>534</v>
      </c>
      <c r="F517" s="195">
        <f>SUM(F521)</f>
        <v>9900000</v>
      </c>
      <c r="G517" s="195">
        <f>SUM(G521)</f>
        <v>0</v>
      </c>
      <c r="H517" s="195">
        <f>SUM(H521)</f>
        <v>9900000</v>
      </c>
      <c r="I517" s="195">
        <f>SUM(I521)</f>
        <v>0</v>
      </c>
      <c r="J517" s="275"/>
      <c r="K517" s="275"/>
      <c r="L517" s="195">
        <f>SUM(L521)</f>
        <v>0</v>
      </c>
      <c r="M517" s="195"/>
      <c r="N517" s="412">
        <f t="shared" si="101"/>
        <v>100</v>
      </c>
    </row>
    <row r="518" spans="1:14" ht="12.75">
      <c r="A518" s="375"/>
      <c r="B518" s="342"/>
      <c r="C518" s="198"/>
      <c r="D518" s="332" t="s">
        <v>537</v>
      </c>
      <c r="E518" s="193"/>
      <c r="F518" s="195"/>
      <c r="G518" s="195"/>
      <c r="H518" s="195"/>
      <c r="I518" s="195"/>
      <c r="J518" s="275"/>
      <c r="K518" s="275"/>
      <c r="L518" s="195"/>
      <c r="M518" s="195"/>
      <c r="N518" s="412" t="e">
        <f t="shared" si="101"/>
        <v>#DIV/0!</v>
      </c>
    </row>
    <row r="519" spans="1:14" s="410" customFormat="1" ht="12.75">
      <c r="A519" s="419"/>
      <c r="B519" s="420">
        <v>527</v>
      </c>
      <c r="C519" s="419"/>
      <c r="D519" s="443"/>
      <c r="E519" s="425" t="s">
        <v>581</v>
      </c>
      <c r="F519" s="427">
        <v>9900000</v>
      </c>
      <c r="G519" s="427"/>
      <c r="H519" s="427">
        <v>9900000</v>
      </c>
      <c r="I519" s="427"/>
      <c r="J519" s="427"/>
      <c r="K519" s="427"/>
      <c r="L519" s="427"/>
      <c r="M519" s="427"/>
      <c r="N519" s="412">
        <f t="shared" si="101"/>
        <v>100</v>
      </c>
    </row>
    <row r="520" spans="1:14" s="410" customFormat="1" ht="12.75">
      <c r="A520" s="419"/>
      <c r="B520" s="420">
        <v>11</v>
      </c>
      <c r="C520" s="419"/>
      <c r="D520" s="443"/>
      <c r="E520" s="425" t="s">
        <v>567</v>
      </c>
      <c r="F520" s="427">
        <v>0</v>
      </c>
      <c r="G520" s="427"/>
      <c r="H520" s="427">
        <v>0</v>
      </c>
      <c r="I520" s="427"/>
      <c r="J520" s="427"/>
      <c r="K520" s="427"/>
      <c r="L520" s="427"/>
      <c r="M520" s="427"/>
      <c r="N520" s="412" t="e">
        <f t="shared" si="101"/>
        <v>#DIV/0!</v>
      </c>
    </row>
    <row r="521" spans="1:14" ht="12.75">
      <c r="A521" s="235"/>
      <c r="B521" s="242"/>
      <c r="C521" s="266">
        <v>650</v>
      </c>
      <c r="D521" s="135">
        <v>4</v>
      </c>
      <c r="E521" s="207" t="s">
        <v>426</v>
      </c>
      <c r="F521" s="289">
        <f>SUM(F522,F525)</f>
        <v>9900000</v>
      </c>
      <c r="G521" s="289">
        <f aca="true" t="shared" si="111" ref="G521:L521">SUM(G522,G525)</f>
        <v>0</v>
      </c>
      <c r="H521" s="289">
        <f t="shared" si="111"/>
        <v>9900000</v>
      </c>
      <c r="I521" s="289">
        <f t="shared" si="111"/>
        <v>0</v>
      </c>
      <c r="J521" s="289">
        <f t="shared" si="111"/>
        <v>0</v>
      </c>
      <c r="K521" s="289">
        <f t="shared" si="111"/>
        <v>0</v>
      </c>
      <c r="L521" s="289">
        <f t="shared" si="111"/>
        <v>0</v>
      </c>
      <c r="M521" s="289"/>
      <c r="N521" s="412">
        <f t="shared" si="101"/>
        <v>100</v>
      </c>
    </row>
    <row r="522" spans="1:14" ht="22.5">
      <c r="A522" s="235"/>
      <c r="B522" s="242"/>
      <c r="C522" s="266"/>
      <c r="D522" s="135">
        <v>41</v>
      </c>
      <c r="E522" s="207" t="s">
        <v>592</v>
      </c>
      <c r="F522" s="289">
        <f aca="true" t="shared" si="112" ref="F522:L522">SUM(F523)</f>
        <v>0</v>
      </c>
      <c r="G522" s="289">
        <f t="shared" si="112"/>
        <v>0</v>
      </c>
      <c r="H522" s="289">
        <f t="shared" si="112"/>
        <v>0</v>
      </c>
      <c r="I522" s="289">
        <f t="shared" si="112"/>
        <v>0</v>
      </c>
      <c r="J522" s="289">
        <f t="shared" si="112"/>
        <v>0</v>
      </c>
      <c r="K522" s="289">
        <f t="shared" si="112"/>
        <v>0</v>
      </c>
      <c r="L522" s="289">
        <f t="shared" si="112"/>
        <v>0</v>
      </c>
      <c r="M522" s="289"/>
      <c r="N522" s="412" t="e">
        <f t="shared" si="101"/>
        <v>#DIV/0!</v>
      </c>
    </row>
    <row r="523" spans="1:14" ht="12.75">
      <c r="A523" s="235"/>
      <c r="B523" s="242"/>
      <c r="C523" s="266"/>
      <c r="D523" s="135">
        <v>411</v>
      </c>
      <c r="E523" s="207" t="s">
        <v>50</v>
      </c>
      <c r="F523" s="289">
        <f aca="true" t="shared" si="113" ref="F523:L523">SUM(F524)</f>
        <v>0</v>
      </c>
      <c r="G523" s="289">
        <f t="shared" si="113"/>
        <v>0</v>
      </c>
      <c r="H523" s="289">
        <f t="shared" si="113"/>
        <v>0</v>
      </c>
      <c r="I523" s="289">
        <f t="shared" si="113"/>
        <v>0</v>
      </c>
      <c r="J523" s="289">
        <f t="shared" si="113"/>
        <v>0</v>
      </c>
      <c r="K523" s="289">
        <f t="shared" si="113"/>
        <v>0</v>
      </c>
      <c r="L523" s="289">
        <f t="shared" si="113"/>
        <v>0</v>
      </c>
      <c r="M523" s="289"/>
      <c r="N523" s="412" t="e">
        <f t="shared" si="101"/>
        <v>#DIV/0!</v>
      </c>
    </row>
    <row r="524" spans="1:14" s="372" customFormat="1" ht="12.75" hidden="1">
      <c r="A524" s="415"/>
      <c r="B524" s="416"/>
      <c r="C524" s="417"/>
      <c r="D524" s="137">
        <v>4112</v>
      </c>
      <c r="E524" s="381" t="s">
        <v>593</v>
      </c>
      <c r="F524" s="105"/>
      <c r="G524" s="105"/>
      <c r="H524" s="105"/>
      <c r="I524" s="105"/>
      <c r="J524" s="382"/>
      <c r="K524" s="382"/>
      <c r="L524" s="105"/>
      <c r="M524" s="105"/>
      <c r="N524" s="412" t="e">
        <f t="shared" si="101"/>
        <v>#DIV/0!</v>
      </c>
    </row>
    <row r="525" spans="1:14" ht="12.75">
      <c r="A525" s="235"/>
      <c r="B525" s="343"/>
      <c r="C525" s="266">
        <v>650</v>
      </c>
      <c r="D525" s="135">
        <v>421</v>
      </c>
      <c r="E525" s="207" t="s">
        <v>427</v>
      </c>
      <c r="F525" s="289">
        <f>SUM(F526,F527)</f>
        <v>9900000</v>
      </c>
      <c r="G525" s="289">
        <f aca="true" t="shared" si="114" ref="G525:L525">SUM(G526,G527)</f>
        <v>0</v>
      </c>
      <c r="H525" s="289">
        <f t="shared" si="114"/>
        <v>9900000</v>
      </c>
      <c r="I525" s="289">
        <f t="shared" si="114"/>
        <v>0</v>
      </c>
      <c r="J525" s="289">
        <f t="shared" si="114"/>
        <v>0</v>
      </c>
      <c r="K525" s="289">
        <f t="shared" si="114"/>
        <v>0</v>
      </c>
      <c r="L525" s="289">
        <f t="shared" si="114"/>
        <v>0</v>
      </c>
      <c r="M525" s="289"/>
      <c r="N525" s="412">
        <f t="shared" si="101"/>
        <v>100</v>
      </c>
    </row>
    <row r="526" spans="1:14" s="372" customFormat="1" ht="12.75" hidden="1">
      <c r="A526" s="415"/>
      <c r="B526" s="416"/>
      <c r="C526" s="151">
        <v>650</v>
      </c>
      <c r="D526" s="137">
        <v>4214</v>
      </c>
      <c r="E526" s="381" t="s">
        <v>549</v>
      </c>
      <c r="F526" s="96">
        <v>9900000</v>
      </c>
      <c r="G526" s="96"/>
      <c r="H526" s="96">
        <v>9900000</v>
      </c>
      <c r="I526" s="96"/>
      <c r="J526" s="382"/>
      <c r="K526" s="382"/>
      <c r="L526" s="96"/>
      <c r="M526" s="96"/>
      <c r="N526" s="412">
        <f t="shared" si="101"/>
        <v>100</v>
      </c>
    </row>
    <row r="527" spans="1:14" s="76" customFormat="1" ht="12.75" hidden="1">
      <c r="A527" s="235"/>
      <c r="B527" s="242"/>
      <c r="C527" s="151">
        <v>650</v>
      </c>
      <c r="D527" s="137">
        <v>4214</v>
      </c>
      <c r="E527" s="381" t="s">
        <v>535</v>
      </c>
      <c r="F527" s="96">
        <v>0</v>
      </c>
      <c r="G527" s="96"/>
      <c r="H527" s="96">
        <v>0</v>
      </c>
      <c r="I527" s="96"/>
      <c r="J527" s="382"/>
      <c r="K527" s="382"/>
      <c r="L527" s="96"/>
      <c r="M527" s="96"/>
      <c r="N527" s="412" t="e">
        <f t="shared" si="101"/>
        <v>#DIV/0!</v>
      </c>
    </row>
    <row r="528" spans="1:14" s="76" customFormat="1" ht="12.75">
      <c r="A528" s="376" t="s">
        <v>542</v>
      </c>
      <c r="B528" s="506" t="s">
        <v>550</v>
      </c>
      <c r="C528" s="198" t="s">
        <v>459</v>
      </c>
      <c r="D528" s="238" t="s">
        <v>88</v>
      </c>
      <c r="E528" s="193" t="s">
        <v>588</v>
      </c>
      <c r="F528" s="195">
        <f>SUM(F531)</f>
        <v>5750000</v>
      </c>
      <c r="G528" s="195">
        <f>SUM(G531)</f>
        <v>-670000</v>
      </c>
      <c r="H528" s="195">
        <f>SUM(H531)</f>
        <v>5080000</v>
      </c>
      <c r="I528" s="195">
        <f>SUM(I531)</f>
        <v>0</v>
      </c>
      <c r="J528" s="275"/>
      <c r="K528" s="275"/>
      <c r="L528" s="195">
        <f>SUM(L531)</f>
        <v>0</v>
      </c>
      <c r="M528" s="195"/>
      <c r="N528" s="412">
        <f t="shared" si="101"/>
        <v>88.34782608695653</v>
      </c>
    </row>
    <row r="529" spans="1:14" s="76" customFormat="1" ht="12.75">
      <c r="A529" s="375"/>
      <c r="B529" s="342"/>
      <c r="C529" s="198"/>
      <c r="D529" s="332" t="s">
        <v>543</v>
      </c>
      <c r="E529" s="193"/>
      <c r="F529" s="195"/>
      <c r="G529" s="195"/>
      <c r="H529" s="195"/>
      <c r="I529" s="195"/>
      <c r="J529" s="275"/>
      <c r="K529" s="275"/>
      <c r="L529" s="195"/>
      <c r="M529" s="195"/>
      <c r="N529" s="412" t="e">
        <f t="shared" si="101"/>
        <v>#DIV/0!</v>
      </c>
    </row>
    <row r="530" spans="1:14" s="410" customFormat="1" ht="12.75">
      <c r="A530" s="419"/>
      <c r="B530" s="420">
        <v>527</v>
      </c>
      <c r="C530" s="419"/>
      <c r="D530" s="443"/>
      <c r="E530" s="425" t="s">
        <v>580</v>
      </c>
      <c r="F530" s="427">
        <v>5750000</v>
      </c>
      <c r="G530" s="427">
        <v>-605000</v>
      </c>
      <c r="H530" s="427">
        <v>5145000</v>
      </c>
      <c r="I530" s="427"/>
      <c r="J530" s="405"/>
      <c r="K530" s="405"/>
      <c r="L530" s="405"/>
      <c r="M530" s="405"/>
      <c r="N530" s="412">
        <f aca="true" t="shared" si="115" ref="N530:N593">+H530/F530*100</f>
        <v>89.47826086956522</v>
      </c>
    </row>
    <row r="531" spans="1:14" s="76" customFormat="1" ht="12.75">
      <c r="A531" s="235"/>
      <c r="B531" s="242"/>
      <c r="C531" s="266">
        <v>650</v>
      </c>
      <c r="D531" s="135">
        <v>4</v>
      </c>
      <c r="E531" s="207" t="s">
        <v>426</v>
      </c>
      <c r="F531" s="289">
        <f>SUM(F532)</f>
        <v>5750000</v>
      </c>
      <c r="G531" s="289">
        <f>SUM(G532)</f>
        <v>-670000</v>
      </c>
      <c r="H531" s="289">
        <f>SUM(H532)</f>
        <v>5080000</v>
      </c>
      <c r="I531" s="289">
        <f>SUM(I532)</f>
        <v>0</v>
      </c>
      <c r="J531" s="243"/>
      <c r="K531" s="243"/>
      <c r="L531" s="289">
        <f>SUM(L532)</f>
        <v>0</v>
      </c>
      <c r="M531" s="289"/>
      <c r="N531" s="412">
        <f t="shared" si="115"/>
        <v>88.34782608695653</v>
      </c>
    </row>
    <row r="532" spans="1:14" s="76" customFormat="1" ht="12.75">
      <c r="A532" s="235"/>
      <c r="B532" s="343"/>
      <c r="C532" s="266">
        <v>650</v>
      </c>
      <c r="D532" s="136">
        <v>421</v>
      </c>
      <c r="E532" s="207" t="s">
        <v>51</v>
      </c>
      <c r="F532" s="289">
        <f aca="true" t="shared" si="116" ref="F532:L532">SUM(F533,F534)</f>
        <v>5750000</v>
      </c>
      <c r="G532" s="289">
        <f t="shared" si="116"/>
        <v>-670000</v>
      </c>
      <c r="H532" s="289">
        <f t="shared" si="116"/>
        <v>5080000</v>
      </c>
      <c r="I532" s="289">
        <f t="shared" si="116"/>
        <v>0</v>
      </c>
      <c r="J532" s="289">
        <f t="shared" si="116"/>
        <v>0</v>
      </c>
      <c r="K532" s="289">
        <f t="shared" si="116"/>
        <v>0</v>
      </c>
      <c r="L532" s="289">
        <f t="shared" si="116"/>
        <v>0</v>
      </c>
      <c r="M532" s="289"/>
      <c r="N532" s="412">
        <f t="shared" si="115"/>
        <v>88.34782608695653</v>
      </c>
    </row>
    <row r="533" spans="1:14" s="76" customFormat="1" ht="12.75" hidden="1">
      <c r="A533" s="235"/>
      <c r="B533" s="242"/>
      <c r="C533" s="151">
        <v>650</v>
      </c>
      <c r="D533" s="137">
        <v>4212</v>
      </c>
      <c r="E533" s="381" t="s">
        <v>547</v>
      </c>
      <c r="F533" s="96"/>
      <c r="G533" s="96"/>
      <c r="H533" s="96"/>
      <c r="I533" s="96"/>
      <c r="J533" s="382"/>
      <c r="K533" s="382"/>
      <c r="L533" s="96"/>
      <c r="M533" s="96"/>
      <c r="N533" s="412" t="e">
        <f t="shared" si="115"/>
        <v>#DIV/0!</v>
      </c>
    </row>
    <row r="534" spans="1:15" s="76" customFormat="1" ht="12.75" hidden="1">
      <c r="A534" s="237"/>
      <c r="B534" s="416"/>
      <c r="C534" s="151">
        <v>650</v>
      </c>
      <c r="D534" s="137">
        <v>42126</v>
      </c>
      <c r="E534" s="381" t="s">
        <v>586</v>
      </c>
      <c r="F534" s="96">
        <v>5750000</v>
      </c>
      <c r="G534" s="356">
        <v>-670000</v>
      </c>
      <c r="H534" s="96">
        <v>5080000</v>
      </c>
      <c r="I534" s="96"/>
      <c r="J534" s="382"/>
      <c r="K534" s="382"/>
      <c r="L534" s="96"/>
      <c r="M534" s="96"/>
      <c r="N534" s="412">
        <f t="shared" si="115"/>
        <v>88.34782608695653</v>
      </c>
      <c r="O534" s="372">
        <v>-670000</v>
      </c>
    </row>
    <row r="535" spans="1:14" s="76" customFormat="1" ht="12.75">
      <c r="A535" s="376" t="s">
        <v>544</v>
      </c>
      <c r="B535" s="506" t="s">
        <v>568</v>
      </c>
      <c r="C535" s="198" t="s">
        <v>459</v>
      </c>
      <c r="D535" s="238" t="s">
        <v>88</v>
      </c>
      <c r="E535" s="193" t="s">
        <v>552</v>
      </c>
      <c r="F535" s="195">
        <f>SUM(F538)</f>
        <v>0</v>
      </c>
      <c r="G535" s="195">
        <f>SUM(G538)</f>
        <v>0</v>
      </c>
      <c r="H535" s="195">
        <f>SUM(H538)</f>
        <v>0</v>
      </c>
      <c r="I535" s="195">
        <f>SUM(I538)</f>
        <v>0</v>
      </c>
      <c r="J535" s="275"/>
      <c r="K535" s="275"/>
      <c r="L535" s="195">
        <f>SUM(L538)</f>
        <v>0</v>
      </c>
      <c r="M535" s="195"/>
      <c r="N535" s="412" t="e">
        <f t="shared" si="115"/>
        <v>#DIV/0!</v>
      </c>
    </row>
    <row r="536" spans="1:14" s="76" customFormat="1" ht="12.75">
      <c r="A536" s="375"/>
      <c r="B536" s="342"/>
      <c r="C536" s="198"/>
      <c r="D536" s="332" t="s">
        <v>545</v>
      </c>
      <c r="E536" s="193" t="s">
        <v>553</v>
      </c>
      <c r="F536" s="195"/>
      <c r="G536" s="195"/>
      <c r="H536" s="195"/>
      <c r="I536" s="195"/>
      <c r="J536" s="275"/>
      <c r="K536" s="275"/>
      <c r="L536" s="195"/>
      <c r="M536" s="195"/>
      <c r="N536" s="412" t="e">
        <f t="shared" si="115"/>
        <v>#DIV/0!</v>
      </c>
    </row>
    <row r="537" spans="1:14" s="406" customFormat="1" ht="12.75">
      <c r="A537" s="419"/>
      <c r="B537" s="420">
        <v>11</v>
      </c>
      <c r="C537" s="429"/>
      <c r="D537" s="443"/>
      <c r="E537" s="425" t="s">
        <v>567</v>
      </c>
      <c r="F537" s="427">
        <v>0</v>
      </c>
      <c r="G537" s="427"/>
      <c r="H537" s="427">
        <v>0</v>
      </c>
      <c r="I537" s="427"/>
      <c r="J537" s="408"/>
      <c r="K537" s="408"/>
      <c r="L537" s="405"/>
      <c r="M537" s="405"/>
      <c r="N537" s="412" t="e">
        <f t="shared" si="115"/>
        <v>#DIV/0!</v>
      </c>
    </row>
    <row r="538" spans="1:14" s="76" customFormat="1" ht="12.75">
      <c r="A538" s="235"/>
      <c r="B538" s="242"/>
      <c r="C538" s="266">
        <v>650</v>
      </c>
      <c r="D538" s="135">
        <v>4</v>
      </c>
      <c r="E538" s="207" t="s">
        <v>426</v>
      </c>
      <c r="F538" s="289">
        <f aca="true" t="shared" si="117" ref="F538:L540">SUM(F539)</f>
        <v>0</v>
      </c>
      <c r="G538" s="289">
        <f t="shared" si="117"/>
        <v>0</v>
      </c>
      <c r="H538" s="289">
        <f t="shared" si="117"/>
        <v>0</v>
      </c>
      <c r="I538" s="289">
        <f t="shared" si="117"/>
        <v>0</v>
      </c>
      <c r="J538" s="243"/>
      <c r="K538" s="243"/>
      <c r="L538" s="289">
        <f>SUM(L539)</f>
        <v>0</v>
      </c>
      <c r="M538" s="289"/>
      <c r="N538" s="412" t="e">
        <f t="shared" si="115"/>
        <v>#DIV/0!</v>
      </c>
    </row>
    <row r="539" spans="1:14" s="76" customFormat="1" ht="12.75">
      <c r="A539" s="235"/>
      <c r="B539" s="343"/>
      <c r="C539" s="266">
        <v>650</v>
      </c>
      <c r="D539" s="136">
        <v>421</v>
      </c>
      <c r="E539" s="207" t="s">
        <v>51</v>
      </c>
      <c r="F539" s="289">
        <f t="shared" si="117"/>
        <v>0</v>
      </c>
      <c r="G539" s="289">
        <f t="shared" si="117"/>
        <v>0</v>
      </c>
      <c r="H539" s="289">
        <f t="shared" si="117"/>
        <v>0</v>
      </c>
      <c r="I539" s="289">
        <f t="shared" si="117"/>
        <v>0</v>
      </c>
      <c r="J539" s="289">
        <f>SUM(J540,J541)</f>
        <v>0</v>
      </c>
      <c r="K539" s="289">
        <f>SUM(K540,K541)</f>
        <v>0</v>
      </c>
      <c r="L539" s="289">
        <f>SUM(L540,L541)</f>
        <v>0</v>
      </c>
      <c r="M539" s="289"/>
      <c r="N539" s="412" t="e">
        <f t="shared" si="115"/>
        <v>#DIV/0!</v>
      </c>
    </row>
    <row r="540" spans="1:14" s="1" customFormat="1" ht="12.75">
      <c r="A540" s="235"/>
      <c r="B540" s="343"/>
      <c r="C540" s="266">
        <v>650</v>
      </c>
      <c r="D540" s="136">
        <v>4214</v>
      </c>
      <c r="E540" s="396" t="s">
        <v>371</v>
      </c>
      <c r="F540" s="95">
        <f t="shared" si="117"/>
        <v>0</v>
      </c>
      <c r="G540" s="95">
        <f t="shared" si="117"/>
        <v>0</v>
      </c>
      <c r="H540" s="95">
        <f t="shared" si="117"/>
        <v>0</v>
      </c>
      <c r="I540" s="95">
        <f t="shared" si="117"/>
        <v>0</v>
      </c>
      <c r="J540" s="95">
        <f t="shared" si="117"/>
        <v>0</v>
      </c>
      <c r="K540" s="95">
        <f t="shared" si="117"/>
        <v>0</v>
      </c>
      <c r="L540" s="95">
        <f t="shared" si="117"/>
        <v>0</v>
      </c>
      <c r="M540" s="95"/>
      <c r="N540" s="412" t="e">
        <f t="shared" si="115"/>
        <v>#DIV/0!</v>
      </c>
    </row>
    <row r="541" spans="1:14" s="76" customFormat="1" ht="12.75" hidden="1">
      <c r="A541" s="235"/>
      <c r="B541" s="242"/>
      <c r="C541" s="151">
        <v>650</v>
      </c>
      <c r="D541" s="137">
        <v>42149</v>
      </c>
      <c r="E541" s="381" t="s">
        <v>585</v>
      </c>
      <c r="F541" s="96">
        <v>0</v>
      </c>
      <c r="G541" s="96"/>
      <c r="H541" s="96">
        <v>0</v>
      </c>
      <c r="I541" s="96"/>
      <c r="J541" s="382"/>
      <c r="K541" s="382"/>
      <c r="L541" s="96"/>
      <c r="M541" s="96"/>
      <c r="N541" s="412" t="e">
        <f t="shared" si="115"/>
        <v>#DIV/0!</v>
      </c>
    </row>
    <row r="542" spans="1:14" ht="12.75">
      <c r="A542" s="166" t="s">
        <v>151</v>
      </c>
      <c r="B542" s="180"/>
      <c r="C542" s="167"/>
      <c r="D542" s="204" t="s">
        <v>269</v>
      </c>
      <c r="E542" s="182" t="s">
        <v>270</v>
      </c>
      <c r="F542" s="168">
        <f>SUM(F543)</f>
        <v>12000</v>
      </c>
      <c r="G542" s="168">
        <f>SUM(G543)</f>
        <v>0</v>
      </c>
      <c r="H542" s="168">
        <f>SUM(H543)</f>
        <v>12000</v>
      </c>
      <c r="I542" s="168">
        <f>SUM(I543)</f>
        <v>0</v>
      </c>
      <c r="J542" s="168">
        <v>331500</v>
      </c>
      <c r="K542" s="168">
        <v>273600</v>
      </c>
      <c r="L542" s="168">
        <f>SUM(L543)</f>
        <v>0</v>
      </c>
      <c r="M542" s="168"/>
      <c r="N542" s="412">
        <f t="shared" si="115"/>
        <v>100</v>
      </c>
    </row>
    <row r="543" spans="1:14" ht="12.75">
      <c r="A543" s="169" t="s">
        <v>152</v>
      </c>
      <c r="B543" s="183"/>
      <c r="C543" s="198" t="s">
        <v>72</v>
      </c>
      <c r="D543" s="199" t="s">
        <v>242</v>
      </c>
      <c r="E543" s="533" t="s">
        <v>438</v>
      </c>
      <c r="F543" s="172">
        <f>SUM(F546)</f>
        <v>12000</v>
      </c>
      <c r="G543" s="172">
        <f>SUM(G546)</f>
        <v>0</v>
      </c>
      <c r="H543" s="172">
        <f>SUM(H546)</f>
        <v>12000</v>
      </c>
      <c r="I543" s="172">
        <f>SUM(I546)</f>
        <v>0</v>
      </c>
      <c r="J543" s="172">
        <v>305500</v>
      </c>
      <c r="K543" s="172">
        <v>252000</v>
      </c>
      <c r="L543" s="172">
        <f>SUM(L546)</f>
        <v>0</v>
      </c>
      <c r="M543" s="172"/>
      <c r="N543" s="412">
        <f t="shared" si="115"/>
        <v>100</v>
      </c>
    </row>
    <row r="544" spans="1:14" ht="12.75">
      <c r="A544" s="169"/>
      <c r="B544" s="504" t="s">
        <v>491</v>
      </c>
      <c r="C544" s="198"/>
      <c r="D544" s="199"/>
      <c r="E544" s="533"/>
      <c r="F544" s="172"/>
      <c r="G544" s="172"/>
      <c r="H544" s="172"/>
      <c r="I544" s="172"/>
      <c r="J544" s="172"/>
      <c r="K544" s="172"/>
      <c r="L544" s="172"/>
      <c r="M544" s="172"/>
      <c r="N544" s="412" t="e">
        <f t="shared" si="115"/>
        <v>#DIV/0!</v>
      </c>
    </row>
    <row r="545" spans="1:14" s="406" customFormat="1" ht="12.75">
      <c r="A545" s="419"/>
      <c r="B545" s="428">
        <v>435</v>
      </c>
      <c r="C545" s="429"/>
      <c r="D545" s="421"/>
      <c r="E545" s="433" t="s">
        <v>574</v>
      </c>
      <c r="F545" s="422">
        <v>12000</v>
      </c>
      <c r="G545" s="422"/>
      <c r="H545" s="422">
        <v>12000</v>
      </c>
      <c r="I545" s="422"/>
      <c r="J545" s="422"/>
      <c r="K545" s="422"/>
      <c r="L545" s="422"/>
      <c r="M545" s="422"/>
      <c r="N545" s="412">
        <f t="shared" si="115"/>
        <v>100</v>
      </c>
    </row>
    <row r="546" spans="1:14" s="2" customFormat="1" ht="12.75">
      <c r="A546" s="173"/>
      <c r="B546" s="128"/>
      <c r="C546" s="173" t="s">
        <v>72</v>
      </c>
      <c r="D546" s="114">
        <v>3</v>
      </c>
      <c r="E546" s="115" t="s">
        <v>3</v>
      </c>
      <c r="F546" s="95">
        <f>SUM(F547,F552)</f>
        <v>12000</v>
      </c>
      <c r="G546" s="95">
        <f>SUM(G547,G552)</f>
        <v>0</v>
      </c>
      <c r="H546" s="95">
        <f>SUM(H547,H552)</f>
        <v>12000</v>
      </c>
      <c r="I546" s="95">
        <f>SUM(I547,I552)</f>
        <v>0</v>
      </c>
      <c r="J546" s="92">
        <f>SUM(J547,)</f>
        <v>275500</v>
      </c>
      <c r="K546" s="92">
        <f>SUM(K547,)</f>
        <v>225000</v>
      </c>
      <c r="L546" s="95">
        <f>SUM(L547,L552)</f>
        <v>0</v>
      </c>
      <c r="M546" s="95"/>
      <c r="N546" s="412">
        <f t="shared" si="115"/>
        <v>100</v>
      </c>
    </row>
    <row r="547" spans="1:14" s="2" customFormat="1" ht="12.75">
      <c r="A547" s="173"/>
      <c r="B547" s="339"/>
      <c r="C547" s="173" t="s">
        <v>72</v>
      </c>
      <c r="D547" s="114">
        <v>32</v>
      </c>
      <c r="E547" s="115" t="s">
        <v>4</v>
      </c>
      <c r="F547" s="95">
        <f>SUM(F548,F550)</f>
        <v>12000</v>
      </c>
      <c r="G547" s="95">
        <f>SUM(G548,G550)</f>
        <v>0</v>
      </c>
      <c r="H547" s="95">
        <f>SUM(H548,H550)</f>
        <v>12000</v>
      </c>
      <c r="I547" s="95">
        <f>SUM(I548,I550)</f>
        <v>0</v>
      </c>
      <c r="J547" s="93">
        <v>275500</v>
      </c>
      <c r="K547" s="93">
        <v>225000</v>
      </c>
      <c r="L547" s="95">
        <f>SUM(L548,L550)</f>
        <v>0</v>
      </c>
      <c r="M547" s="95"/>
      <c r="N547" s="412">
        <f t="shared" si="115"/>
        <v>100</v>
      </c>
    </row>
    <row r="548" spans="1:14" s="2" customFormat="1" ht="12.75">
      <c r="A548" s="173"/>
      <c r="B548" s="339"/>
      <c r="C548" s="173" t="s">
        <v>72</v>
      </c>
      <c r="D548" s="114">
        <v>322</v>
      </c>
      <c r="E548" s="115" t="s">
        <v>46</v>
      </c>
      <c r="F548" s="95">
        <f>SUM(F549)</f>
        <v>0</v>
      </c>
      <c r="G548" s="95">
        <f>SUM(G549)</f>
        <v>0</v>
      </c>
      <c r="H548" s="95">
        <f>SUM(H549)</f>
        <v>0</v>
      </c>
      <c r="I548" s="95">
        <f>SUM(I549)</f>
        <v>0</v>
      </c>
      <c r="J548" s="94" t="e">
        <f>SUM(#REF!)</f>
        <v>#REF!</v>
      </c>
      <c r="K548" s="94" t="e">
        <f>SUM(#REF!)</f>
        <v>#REF!</v>
      </c>
      <c r="L548" s="95">
        <f>SUM(L549)</f>
        <v>0</v>
      </c>
      <c r="M548" s="95"/>
      <c r="N548" s="412" t="e">
        <f t="shared" si="115"/>
        <v>#DIV/0!</v>
      </c>
    </row>
    <row r="549" spans="1:14" s="2" customFormat="1" ht="12.75" hidden="1">
      <c r="A549" s="173"/>
      <c r="B549" s="114"/>
      <c r="C549" s="173" t="s">
        <v>72</v>
      </c>
      <c r="D549" s="128">
        <v>3225</v>
      </c>
      <c r="E549" s="129" t="s">
        <v>326</v>
      </c>
      <c r="F549" s="96"/>
      <c r="G549" s="96"/>
      <c r="H549" s="96"/>
      <c r="I549" s="96"/>
      <c r="J549" s="98"/>
      <c r="K549" s="98"/>
      <c r="L549" s="96"/>
      <c r="M549" s="96"/>
      <c r="N549" s="412" t="e">
        <f t="shared" si="115"/>
        <v>#DIV/0!</v>
      </c>
    </row>
    <row r="550" spans="1:14" s="2" customFormat="1" ht="12.75">
      <c r="A550" s="173"/>
      <c r="B550" s="128"/>
      <c r="C550" s="173" t="s">
        <v>72</v>
      </c>
      <c r="D550" s="114">
        <v>323</v>
      </c>
      <c r="E550" s="115" t="s">
        <v>42</v>
      </c>
      <c r="F550" s="95">
        <f>SUM(F551)</f>
        <v>12000</v>
      </c>
      <c r="G550" s="95">
        <f>SUM(G551)</f>
        <v>0</v>
      </c>
      <c r="H550" s="95">
        <f>SUM(H551)</f>
        <v>12000</v>
      </c>
      <c r="I550" s="95">
        <f>SUM(I551)</f>
        <v>0</v>
      </c>
      <c r="J550" s="94" t="e">
        <f>SUM(#REF!)</f>
        <v>#REF!</v>
      </c>
      <c r="K550" s="94" t="e">
        <f>SUM(#REF!)</f>
        <v>#REF!</v>
      </c>
      <c r="L550" s="95">
        <f>SUM(L551)</f>
        <v>0</v>
      </c>
      <c r="M550" s="95"/>
      <c r="N550" s="412">
        <f t="shared" si="115"/>
        <v>100</v>
      </c>
    </row>
    <row r="551" spans="1:14" s="4" customFormat="1" ht="12.75" hidden="1">
      <c r="A551" s="175"/>
      <c r="B551" s="128"/>
      <c r="C551" s="175" t="s">
        <v>72</v>
      </c>
      <c r="D551" s="128">
        <v>3234</v>
      </c>
      <c r="E551" s="129" t="s">
        <v>328</v>
      </c>
      <c r="F551" s="96">
        <v>12000</v>
      </c>
      <c r="G551" s="96"/>
      <c r="H551" s="96">
        <v>12000</v>
      </c>
      <c r="I551" s="96"/>
      <c r="J551" s="98"/>
      <c r="K551" s="98"/>
      <c r="L551" s="96"/>
      <c r="M551" s="96"/>
      <c r="N551" s="412">
        <f t="shared" si="115"/>
        <v>100</v>
      </c>
    </row>
    <row r="552" spans="1:14" s="4" customFormat="1" ht="12.75">
      <c r="A552" s="175"/>
      <c r="B552" s="128"/>
      <c r="C552" s="175" t="s">
        <v>72</v>
      </c>
      <c r="D552" s="114">
        <v>38</v>
      </c>
      <c r="E552" s="115" t="s">
        <v>28</v>
      </c>
      <c r="F552" s="95">
        <f aca="true" t="shared" si="118" ref="F552:I553">SUM(F553)</f>
        <v>0</v>
      </c>
      <c r="G552" s="95">
        <f t="shared" si="118"/>
        <v>0</v>
      </c>
      <c r="H552" s="95">
        <f t="shared" si="118"/>
        <v>0</v>
      </c>
      <c r="I552" s="95">
        <f t="shared" si="118"/>
        <v>0</v>
      </c>
      <c r="J552" s="98"/>
      <c r="K552" s="98"/>
      <c r="L552" s="95">
        <f>SUM(L553)</f>
        <v>0</v>
      </c>
      <c r="M552" s="95"/>
      <c r="N552" s="412" t="e">
        <f t="shared" si="115"/>
        <v>#DIV/0!</v>
      </c>
    </row>
    <row r="553" spans="1:14" s="4" customFormat="1" ht="12.75">
      <c r="A553" s="175"/>
      <c r="B553" s="128"/>
      <c r="C553" s="175" t="s">
        <v>72</v>
      </c>
      <c r="D553" s="114">
        <v>386</v>
      </c>
      <c r="E553" s="115" t="s">
        <v>41</v>
      </c>
      <c r="F553" s="95">
        <f t="shared" si="118"/>
        <v>0</v>
      </c>
      <c r="G553" s="95">
        <f t="shared" si="118"/>
        <v>0</v>
      </c>
      <c r="H553" s="95">
        <f t="shared" si="118"/>
        <v>0</v>
      </c>
      <c r="I553" s="95">
        <f t="shared" si="118"/>
        <v>0</v>
      </c>
      <c r="J553" s="98"/>
      <c r="K553" s="98"/>
      <c r="L553" s="95">
        <f>SUM(L554)</f>
        <v>0</v>
      </c>
      <c r="M553" s="95"/>
      <c r="N553" s="412" t="e">
        <f t="shared" si="115"/>
        <v>#DIV/0!</v>
      </c>
    </row>
    <row r="554" spans="1:14" s="4" customFormat="1" ht="12.75" hidden="1">
      <c r="A554" s="175"/>
      <c r="B554" s="128"/>
      <c r="C554" s="175" t="s">
        <v>72</v>
      </c>
      <c r="D554" s="128">
        <v>3861</v>
      </c>
      <c r="E554" s="129" t="s">
        <v>461</v>
      </c>
      <c r="F554" s="96">
        <v>0</v>
      </c>
      <c r="G554" s="96">
        <v>0</v>
      </c>
      <c r="H554" s="96">
        <v>0</v>
      </c>
      <c r="I554" s="96">
        <v>0</v>
      </c>
      <c r="J554" s="98"/>
      <c r="K554" s="98"/>
      <c r="L554" s="96"/>
      <c r="M554" s="96"/>
      <c r="N554" s="412" t="e">
        <f t="shared" si="115"/>
        <v>#DIV/0!</v>
      </c>
    </row>
    <row r="555" spans="1:14" ht="12.75" customHeight="1">
      <c r="A555" s="163" t="s">
        <v>177</v>
      </c>
      <c r="B555" s="184"/>
      <c r="C555" s="245"/>
      <c r="D555" s="246" t="s">
        <v>283</v>
      </c>
      <c r="E555" s="247"/>
      <c r="F555" s="91">
        <f>SUM(F557,F571)</f>
        <v>22000</v>
      </c>
      <c r="G555" s="91">
        <f aca="true" t="shared" si="119" ref="G555:L555">SUM(G557,G571)</f>
        <v>50000</v>
      </c>
      <c r="H555" s="91">
        <f t="shared" si="119"/>
        <v>72000</v>
      </c>
      <c r="I555" s="91">
        <f t="shared" si="119"/>
        <v>0</v>
      </c>
      <c r="J555" s="91" t="e">
        <f t="shared" si="119"/>
        <v>#REF!</v>
      </c>
      <c r="K555" s="91" t="e">
        <f t="shared" si="119"/>
        <v>#REF!</v>
      </c>
      <c r="L555" s="91">
        <f t="shared" si="119"/>
        <v>0</v>
      </c>
      <c r="M555" s="91"/>
      <c r="N555" s="412">
        <f t="shared" si="115"/>
        <v>327.2727272727273</v>
      </c>
    </row>
    <row r="556" spans="1:14" ht="12.75">
      <c r="A556" s="163" t="s">
        <v>73</v>
      </c>
      <c r="B556" s="184"/>
      <c r="C556" s="165" t="s">
        <v>73</v>
      </c>
      <c r="D556" s="127" t="s">
        <v>271</v>
      </c>
      <c r="E556" s="127"/>
      <c r="F556" s="91"/>
      <c r="G556" s="91"/>
      <c r="H556" s="91"/>
      <c r="I556" s="91"/>
      <c r="J556" s="91"/>
      <c r="K556" s="91"/>
      <c r="L556" s="91"/>
      <c r="M556" s="91"/>
      <c r="N556" s="412" t="e">
        <f t="shared" si="115"/>
        <v>#DIV/0!</v>
      </c>
    </row>
    <row r="557" spans="1:14" ht="12.75">
      <c r="A557" s="166" t="s">
        <v>153</v>
      </c>
      <c r="B557" s="180"/>
      <c r="C557" s="181"/>
      <c r="D557" s="219" t="s">
        <v>272</v>
      </c>
      <c r="E557" s="534" t="s">
        <v>439</v>
      </c>
      <c r="F557" s="168">
        <f>SUM(F559)</f>
        <v>10000</v>
      </c>
      <c r="G557" s="168">
        <f>SUM(G559)</f>
        <v>0</v>
      </c>
      <c r="H557" s="168">
        <f>SUM(H559)</f>
        <v>10000</v>
      </c>
      <c r="I557" s="168">
        <f>SUM(I559)</f>
        <v>0</v>
      </c>
      <c r="J557" s="168" t="e">
        <f>+J559+#REF!+#REF!+#REF!+#REF!</f>
        <v>#REF!</v>
      </c>
      <c r="K557" s="168" t="e">
        <f>+K559+#REF!+#REF!+#REF!+#REF!</f>
        <v>#REF!</v>
      </c>
      <c r="L557" s="168">
        <f>SUM(L559)</f>
        <v>0</v>
      </c>
      <c r="M557" s="168"/>
      <c r="N557" s="412">
        <f t="shared" si="115"/>
        <v>100</v>
      </c>
    </row>
    <row r="558" spans="1:14" ht="12.75">
      <c r="A558" s="166"/>
      <c r="B558" s="180"/>
      <c r="C558" s="181"/>
      <c r="D558" s="182"/>
      <c r="E558" s="534"/>
      <c r="F558" s="168"/>
      <c r="G558" s="168"/>
      <c r="H558" s="168"/>
      <c r="I558" s="168"/>
      <c r="J558" s="168"/>
      <c r="K558" s="168"/>
      <c r="L558" s="168"/>
      <c r="M558" s="168"/>
      <c r="N558" s="412" t="e">
        <f t="shared" si="115"/>
        <v>#DIV/0!</v>
      </c>
    </row>
    <row r="559" spans="1:14" ht="12.75">
      <c r="A559" s="169" t="s">
        <v>154</v>
      </c>
      <c r="B559" s="504" t="s">
        <v>492</v>
      </c>
      <c r="C559" s="198" t="s">
        <v>74</v>
      </c>
      <c r="D559" s="171" t="s">
        <v>273</v>
      </c>
      <c r="E559" s="171" t="s">
        <v>274</v>
      </c>
      <c r="F559" s="172">
        <f>SUM(F562)</f>
        <v>10000</v>
      </c>
      <c r="G559" s="172">
        <f>SUM(G562)</f>
        <v>0</v>
      </c>
      <c r="H559" s="172">
        <f>SUM(H562)</f>
        <v>10000</v>
      </c>
      <c r="I559" s="172">
        <f>SUM(I562)</f>
        <v>0</v>
      </c>
      <c r="J559" s="172">
        <v>3788700</v>
      </c>
      <c r="K559" s="172">
        <v>3155400</v>
      </c>
      <c r="L559" s="172">
        <f>SUM(L562)</f>
        <v>0</v>
      </c>
      <c r="M559" s="172"/>
      <c r="N559" s="412">
        <f t="shared" si="115"/>
        <v>100</v>
      </c>
    </row>
    <row r="560" spans="1:14" s="410" customFormat="1" ht="12.75">
      <c r="A560" s="419"/>
      <c r="B560" s="428">
        <v>11</v>
      </c>
      <c r="C560" s="419"/>
      <c r="D560" s="421"/>
      <c r="E560" s="421" t="s">
        <v>567</v>
      </c>
      <c r="F560" s="422">
        <v>8000</v>
      </c>
      <c r="G560" s="422"/>
      <c r="H560" s="422">
        <v>8000</v>
      </c>
      <c r="I560" s="422"/>
      <c r="J560" s="422"/>
      <c r="K560" s="422"/>
      <c r="L560" s="422"/>
      <c r="M560" s="422"/>
      <c r="N560" s="412">
        <f t="shared" si="115"/>
        <v>100</v>
      </c>
    </row>
    <row r="561" spans="1:14" s="410" customFormat="1" ht="12.75">
      <c r="A561" s="419"/>
      <c r="B561" s="428">
        <v>521</v>
      </c>
      <c r="C561" s="419"/>
      <c r="D561" s="421"/>
      <c r="E561" s="421" t="s">
        <v>582</v>
      </c>
      <c r="F561" s="422">
        <v>2000</v>
      </c>
      <c r="G561" s="422"/>
      <c r="H561" s="422">
        <v>2000</v>
      </c>
      <c r="I561" s="422"/>
      <c r="J561" s="422"/>
      <c r="K561" s="422"/>
      <c r="L561" s="422"/>
      <c r="M561" s="422"/>
      <c r="N561" s="412">
        <f t="shared" si="115"/>
        <v>100</v>
      </c>
    </row>
    <row r="562" spans="1:14" s="2" customFormat="1" ht="12.75">
      <c r="A562" s="173"/>
      <c r="B562" s="128"/>
      <c r="C562" s="173" t="s">
        <v>74</v>
      </c>
      <c r="D562" s="114">
        <v>3</v>
      </c>
      <c r="E562" s="115" t="s">
        <v>3</v>
      </c>
      <c r="F562" s="95">
        <f>SUM(F563,F568)</f>
        <v>10000</v>
      </c>
      <c r="G562" s="95">
        <f>SUM(G563,G568)</f>
        <v>0</v>
      </c>
      <c r="H562" s="95">
        <f>SUM(H563,H568)</f>
        <v>10000</v>
      </c>
      <c r="I562" s="95">
        <f>SUM(I563,I568)</f>
        <v>0</v>
      </c>
      <c r="J562" s="93">
        <v>3788700</v>
      </c>
      <c r="K562" s="93">
        <v>3155400</v>
      </c>
      <c r="L562" s="95">
        <f>SUM(L563,L568)</f>
        <v>0</v>
      </c>
      <c r="M562" s="95"/>
      <c r="N562" s="412">
        <f t="shared" si="115"/>
        <v>100</v>
      </c>
    </row>
    <row r="563" spans="1:14" s="2" customFormat="1" ht="12.75">
      <c r="A563" s="173"/>
      <c r="B563" s="128"/>
      <c r="C563" s="173" t="s">
        <v>74</v>
      </c>
      <c r="D563" s="114">
        <v>32</v>
      </c>
      <c r="E563" s="115" t="s">
        <v>4</v>
      </c>
      <c r="F563" s="95">
        <f>SUM(F564,F566)</f>
        <v>10000</v>
      </c>
      <c r="G563" s="95">
        <f>SUM(G564,G566)</f>
        <v>0</v>
      </c>
      <c r="H563" s="95">
        <f>SUM(H564,H566)</f>
        <v>10000</v>
      </c>
      <c r="I563" s="95">
        <f>SUM(I564,I566)</f>
        <v>0</v>
      </c>
      <c r="J563" s="93">
        <v>634500</v>
      </c>
      <c r="K563" s="93">
        <v>576000</v>
      </c>
      <c r="L563" s="95">
        <f>SUM(L564,L566)</f>
        <v>0</v>
      </c>
      <c r="M563" s="95"/>
      <c r="N563" s="412">
        <f t="shared" si="115"/>
        <v>100</v>
      </c>
    </row>
    <row r="564" spans="1:14" s="2" customFormat="1" ht="12.75">
      <c r="A564" s="173"/>
      <c r="B564" s="339"/>
      <c r="C564" s="173" t="s">
        <v>74</v>
      </c>
      <c r="D564" s="114">
        <v>322</v>
      </c>
      <c r="E564" s="115" t="s">
        <v>46</v>
      </c>
      <c r="F564" s="95">
        <f>SUM(F565)</f>
        <v>10000</v>
      </c>
      <c r="G564" s="95">
        <f>SUM(G565)</f>
        <v>0</v>
      </c>
      <c r="H564" s="95">
        <f>SUM(H565)</f>
        <v>10000</v>
      </c>
      <c r="I564" s="95">
        <f>SUM(I565)</f>
        <v>0</v>
      </c>
      <c r="J564" s="94" t="e">
        <f>SUM(#REF!)</f>
        <v>#REF!</v>
      </c>
      <c r="K564" s="94" t="e">
        <f>SUM(#REF!)</f>
        <v>#REF!</v>
      </c>
      <c r="L564" s="95">
        <f>SUM(L565)</f>
        <v>0</v>
      </c>
      <c r="M564" s="95"/>
      <c r="N564" s="412">
        <f t="shared" si="115"/>
        <v>100</v>
      </c>
    </row>
    <row r="565" spans="1:14" s="4" customFormat="1" ht="12.75" hidden="1">
      <c r="A565" s="173"/>
      <c r="B565" s="339">
        <v>11.521</v>
      </c>
      <c r="C565" s="175" t="s">
        <v>74</v>
      </c>
      <c r="D565" s="128">
        <v>3221</v>
      </c>
      <c r="E565" s="129" t="s">
        <v>429</v>
      </c>
      <c r="F565" s="96">
        <v>10000</v>
      </c>
      <c r="G565" s="96"/>
      <c r="H565" s="96">
        <v>10000</v>
      </c>
      <c r="I565" s="96"/>
      <c r="J565" s="98"/>
      <c r="K565" s="98"/>
      <c r="L565" s="96"/>
      <c r="M565" s="96"/>
      <c r="N565" s="412">
        <f t="shared" si="115"/>
        <v>100</v>
      </c>
    </row>
    <row r="566" spans="1:14" s="2" customFormat="1" ht="12.75">
      <c r="A566" s="173"/>
      <c r="B566" s="339"/>
      <c r="C566" s="173" t="s">
        <v>74</v>
      </c>
      <c r="D566" s="114">
        <v>323</v>
      </c>
      <c r="E566" s="115" t="s">
        <v>42</v>
      </c>
      <c r="F566" s="95">
        <f>SUM(F567)</f>
        <v>0</v>
      </c>
      <c r="G566" s="95">
        <f>SUM(G567)</f>
        <v>0</v>
      </c>
      <c r="H566" s="95">
        <f>SUM(H567)</f>
        <v>0</v>
      </c>
      <c r="I566" s="95">
        <f>SUM(I567)</f>
        <v>0</v>
      </c>
      <c r="J566" s="94" t="e">
        <f>SUM(#REF!)</f>
        <v>#REF!</v>
      </c>
      <c r="K566" s="94" t="e">
        <f>SUM(#REF!)</f>
        <v>#REF!</v>
      </c>
      <c r="L566" s="95">
        <f>SUM(L567)</f>
        <v>0</v>
      </c>
      <c r="M566" s="95"/>
      <c r="N566" s="412" t="e">
        <f t="shared" si="115"/>
        <v>#DIV/0!</v>
      </c>
    </row>
    <row r="567" spans="1:14" s="4" customFormat="1" ht="12.75" hidden="1">
      <c r="A567" s="354"/>
      <c r="B567" s="355"/>
      <c r="C567" s="175" t="s">
        <v>74</v>
      </c>
      <c r="D567" s="128">
        <v>3237</v>
      </c>
      <c r="E567" s="129" t="s">
        <v>440</v>
      </c>
      <c r="F567" s="96"/>
      <c r="G567" s="96">
        <v>0</v>
      </c>
      <c r="H567" s="96"/>
      <c r="I567" s="96">
        <v>0</v>
      </c>
      <c r="J567" s="98"/>
      <c r="K567" s="98"/>
      <c r="L567" s="96"/>
      <c r="M567" s="96"/>
      <c r="N567" s="412" t="e">
        <f t="shared" si="115"/>
        <v>#DIV/0!</v>
      </c>
    </row>
    <row r="568" spans="1:14" s="3" customFormat="1" ht="12.75" customHeight="1">
      <c r="A568" s="173"/>
      <c r="B568" s="128"/>
      <c r="C568" s="173" t="s">
        <v>74</v>
      </c>
      <c r="D568" s="114">
        <v>37</v>
      </c>
      <c r="E568" s="115" t="s">
        <v>84</v>
      </c>
      <c r="F568" s="95">
        <f aca="true" t="shared" si="120" ref="F568:I569">SUM(F569)</f>
        <v>0</v>
      </c>
      <c r="G568" s="95">
        <f t="shared" si="120"/>
        <v>0</v>
      </c>
      <c r="H568" s="95">
        <f t="shared" si="120"/>
        <v>0</v>
      </c>
      <c r="I568" s="95">
        <f t="shared" si="120"/>
        <v>0</v>
      </c>
      <c r="J568" s="244"/>
      <c r="K568" s="244"/>
      <c r="L568" s="95">
        <f>SUM(L569)</f>
        <v>0</v>
      </c>
      <c r="M568" s="95"/>
      <c r="N568" s="412" t="e">
        <f t="shared" si="115"/>
        <v>#DIV/0!</v>
      </c>
    </row>
    <row r="569" spans="1:14" s="3" customFormat="1" ht="22.5">
      <c r="A569" s="173"/>
      <c r="B569" s="339"/>
      <c r="C569" s="173" t="s">
        <v>74</v>
      </c>
      <c r="D569" s="114">
        <v>372</v>
      </c>
      <c r="E569" s="115" t="s">
        <v>85</v>
      </c>
      <c r="F569" s="95">
        <f t="shared" si="120"/>
        <v>0</v>
      </c>
      <c r="G569" s="95">
        <f t="shared" si="120"/>
        <v>0</v>
      </c>
      <c r="H569" s="95">
        <f t="shared" si="120"/>
        <v>0</v>
      </c>
      <c r="I569" s="95">
        <f t="shared" si="120"/>
        <v>0</v>
      </c>
      <c r="J569" s="94" t="e">
        <f>SUM(#REF!)</f>
        <v>#REF!</v>
      </c>
      <c r="K569" s="94" t="e">
        <f>SUM(#REF!)</f>
        <v>#REF!</v>
      </c>
      <c r="L569" s="95">
        <f>SUM(L570)</f>
        <v>0</v>
      </c>
      <c r="M569" s="95"/>
      <c r="N569" s="412" t="e">
        <f t="shared" si="115"/>
        <v>#DIV/0!</v>
      </c>
    </row>
    <row r="570" spans="1:14" s="4" customFormat="1" ht="12.75" hidden="1">
      <c r="A570" s="175"/>
      <c r="B570" s="128"/>
      <c r="C570" s="175" t="s">
        <v>74</v>
      </c>
      <c r="D570" s="128">
        <v>3721</v>
      </c>
      <c r="E570" s="129" t="s">
        <v>373</v>
      </c>
      <c r="F570" s="96"/>
      <c r="G570" s="96">
        <v>0</v>
      </c>
      <c r="H570" s="96"/>
      <c r="I570" s="96">
        <v>0</v>
      </c>
      <c r="J570" s="98"/>
      <c r="K570" s="98"/>
      <c r="L570" s="96"/>
      <c r="M570" s="96"/>
      <c r="N570" s="412" t="e">
        <f t="shared" si="115"/>
        <v>#DIV/0!</v>
      </c>
    </row>
    <row r="571" spans="1:14" ht="12.75">
      <c r="A571" s="166" t="s">
        <v>155</v>
      </c>
      <c r="B571" s="180"/>
      <c r="C571" s="167"/>
      <c r="D571" s="204" t="s">
        <v>275</v>
      </c>
      <c r="E571" s="182" t="s">
        <v>276</v>
      </c>
      <c r="F571" s="168">
        <f>SUM(F572)</f>
        <v>12000</v>
      </c>
      <c r="G571" s="168">
        <f>SUM(G572)</f>
        <v>50000</v>
      </c>
      <c r="H571" s="168">
        <f>SUM(H572)</f>
        <v>62000</v>
      </c>
      <c r="I571" s="168">
        <f>SUM(I572)</f>
        <v>0</v>
      </c>
      <c r="J571" s="168">
        <v>605000</v>
      </c>
      <c r="K571" s="168">
        <v>513000</v>
      </c>
      <c r="L571" s="168">
        <f>SUM(L572)</f>
        <v>0</v>
      </c>
      <c r="M571" s="168"/>
      <c r="N571" s="412">
        <f t="shared" si="115"/>
        <v>516.6666666666667</v>
      </c>
    </row>
    <row r="572" spans="1:14" ht="12.75">
      <c r="A572" s="169" t="s">
        <v>156</v>
      </c>
      <c r="B572" s="504" t="s">
        <v>492</v>
      </c>
      <c r="C572" s="198" t="s">
        <v>75</v>
      </c>
      <c r="D572" s="199" t="s">
        <v>242</v>
      </c>
      <c r="E572" s="171" t="s">
        <v>24</v>
      </c>
      <c r="F572" s="172">
        <f>SUM(F574)</f>
        <v>12000</v>
      </c>
      <c r="G572" s="172">
        <f>SUM(G574)</f>
        <v>50000</v>
      </c>
      <c r="H572" s="172">
        <f>SUM(H574)</f>
        <v>62000</v>
      </c>
      <c r="I572" s="172">
        <f>SUM(I574)</f>
        <v>0</v>
      </c>
      <c r="J572" s="172">
        <v>275000</v>
      </c>
      <c r="K572" s="172">
        <v>243000</v>
      </c>
      <c r="L572" s="172">
        <f>SUM(L574)</f>
        <v>0</v>
      </c>
      <c r="M572" s="172"/>
      <c r="N572" s="412">
        <f t="shared" si="115"/>
        <v>516.6666666666667</v>
      </c>
    </row>
    <row r="573" spans="1:14" s="410" customFormat="1" ht="12.75">
      <c r="A573" s="419"/>
      <c r="B573" s="428">
        <v>11</v>
      </c>
      <c r="C573" s="419"/>
      <c r="D573" s="421"/>
      <c r="E573" s="421" t="s">
        <v>567</v>
      </c>
      <c r="F573" s="422">
        <v>12000</v>
      </c>
      <c r="G573" s="422"/>
      <c r="H573" s="422">
        <v>12000</v>
      </c>
      <c r="I573" s="422"/>
      <c r="J573" s="422"/>
      <c r="K573" s="422"/>
      <c r="L573" s="422"/>
      <c r="M573" s="422"/>
      <c r="N573" s="412">
        <f t="shared" si="115"/>
        <v>100</v>
      </c>
    </row>
    <row r="574" spans="1:14" s="2" customFormat="1" ht="12.75">
      <c r="A574" s="173"/>
      <c r="B574" s="128"/>
      <c r="C574" s="173" t="s">
        <v>75</v>
      </c>
      <c r="D574" s="114">
        <v>3</v>
      </c>
      <c r="E574" s="115" t="s">
        <v>3</v>
      </c>
      <c r="F574" s="95">
        <f>SUM(F575,F578)</f>
        <v>12000</v>
      </c>
      <c r="G574" s="95">
        <f aca="true" t="shared" si="121" ref="G574:L574">SUM(G575,G578)</f>
        <v>50000</v>
      </c>
      <c r="H574" s="95">
        <f t="shared" si="121"/>
        <v>62000</v>
      </c>
      <c r="I574" s="95">
        <f t="shared" si="121"/>
        <v>0</v>
      </c>
      <c r="J574" s="92" t="e">
        <f t="shared" si="121"/>
        <v>#REF!</v>
      </c>
      <c r="K574" s="92" t="e">
        <f t="shared" si="121"/>
        <v>#REF!</v>
      </c>
      <c r="L574" s="95">
        <f t="shared" si="121"/>
        <v>0</v>
      </c>
      <c r="M574" s="95"/>
      <c r="N574" s="412">
        <f t="shared" si="115"/>
        <v>516.6666666666667</v>
      </c>
    </row>
    <row r="575" spans="1:14" s="2" customFormat="1" ht="12.75" customHeight="1">
      <c r="A575" s="173"/>
      <c r="B575" s="128"/>
      <c r="C575" s="173" t="s">
        <v>75</v>
      </c>
      <c r="D575" s="114">
        <v>36</v>
      </c>
      <c r="E575" s="115" t="s">
        <v>118</v>
      </c>
      <c r="F575" s="95">
        <f aca="true" t="shared" si="122" ref="F575:I576">SUM(F576)</f>
        <v>12000</v>
      </c>
      <c r="G575" s="95">
        <f t="shared" si="122"/>
        <v>0</v>
      </c>
      <c r="H575" s="95">
        <f t="shared" si="122"/>
        <v>12000</v>
      </c>
      <c r="I575" s="95">
        <f t="shared" si="122"/>
        <v>0</v>
      </c>
      <c r="J575" s="93">
        <v>275000</v>
      </c>
      <c r="K575" s="93">
        <v>243000</v>
      </c>
      <c r="L575" s="95">
        <f>SUM(L576)</f>
        <v>0</v>
      </c>
      <c r="M575" s="95"/>
      <c r="N575" s="412">
        <f t="shared" si="115"/>
        <v>100</v>
      </c>
    </row>
    <row r="576" spans="1:14" s="2" customFormat="1" ht="12.75">
      <c r="A576" s="173"/>
      <c r="B576" s="339"/>
      <c r="C576" s="173" t="s">
        <v>75</v>
      </c>
      <c r="D576" s="114">
        <v>363</v>
      </c>
      <c r="E576" s="115" t="s">
        <v>30</v>
      </c>
      <c r="F576" s="95">
        <f t="shared" si="122"/>
        <v>12000</v>
      </c>
      <c r="G576" s="95">
        <f t="shared" si="122"/>
        <v>0</v>
      </c>
      <c r="H576" s="95">
        <f t="shared" si="122"/>
        <v>12000</v>
      </c>
      <c r="I576" s="95">
        <f t="shared" si="122"/>
        <v>0</v>
      </c>
      <c r="J576" s="94" t="e">
        <f>SUM(#REF!)</f>
        <v>#REF!</v>
      </c>
      <c r="K576" s="94" t="e">
        <f>SUM(#REF!)</f>
        <v>#REF!</v>
      </c>
      <c r="L576" s="95">
        <f>SUM(L577)</f>
        <v>0</v>
      </c>
      <c r="M576" s="95"/>
      <c r="N576" s="412">
        <f t="shared" si="115"/>
        <v>100</v>
      </c>
    </row>
    <row r="577" spans="1:14" s="4" customFormat="1" ht="12.75" hidden="1">
      <c r="A577" s="175"/>
      <c r="B577" s="128"/>
      <c r="C577" s="175" t="s">
        <v>75</v>
      </c>
      <c r="D577" s="128">
        <v>3631</v>
      </c>
      <c r="E577" s="129" t="s">
        <v>338</v>
      </c>
      <c r="F577" s="96">
        <v>12000</v>
      </c>
      <c r="G577" s="96"/>
      <c r="H577" s="96">
        <v>12000</v>
      </c>
      <c r="I577" s="96"/>
      <c r="J577" s="98"/>
      <c r="K577" s="98"/>
      <c r="L577" s="96"/>
      <c r="M577" s="96"/>
      <c r="N577" s="412">
        <f t="shared" si="115"/>
        <v>100</v>
      </c>
    </row>
    <row r="578" spans="1:14" s="2" customFormat="1" ht="12.75">
      <c r="A578" s="173"/>
      <c r="B578" s="128"/>
      <c r="C578" s="173" t="s">
        <v>75</v>
      </c>
      <c r="D578" s="114">
        <v>37</v>
      </c>
      <c r="E578" s="115" t="s">
        <v>84</v>
      </c>
      <c r="F578" s="95">
        <f aca="true" t="shared" si="123" ref="F578:L579">SUM(F579)</f>
        <v>0</v>
      </c>
      <c r="G578" s="95">
        <f t="shared" si="123"/>
        <v>50000</v>
      </c>
      <c r="H578" s="95">
        <f t="shared" si="123"/>
        <v>50000</v>
      </c>
      <c r="I578" s="95">
        <f t="shared" si="123"/>
        <v>0</v>
      </c>
      <c r="J578" s="92" t="e">
        <f t="shared" si="123"/>
        <v>#REF!</v>
      </c>
      <c r="K578" s="92" t="e">
        <f t="shared" si="123"/>
        <v>#REF!</v>
      </c>
      <c r="L578" s="95">
        <f t="shared" si="123"/>
        <v>0</v>
      </c>
      <c r="M578" s="95"/>
      <c r="N578" s="412" t="e">
        <f t="shared" si="115"/>
        <v>#DIV/0!</v>
      </c>
    </row>
    <row r="579" spans="1:14" s="2" customFormat="1" ht="22.5">
      <c r="A579" s="173"/>
      <c r="B579" s="339"/>
      <c r="C579" s="226" t="s">
        <v>75</v>
      </c>
      <c r="D579" s="227">
        <v>372</v>
      </c>
      <c r="E579" s="115" t="s">
        <v>772</v>
      </c>
      <c r="F579" s="291">
        <f t="shared" si="123"/>
        <v>0</v>
      </c>
      <c r="G579" s="291">
        <f>SUM(G580)</f>
        <v>50000</v>
      </c>
      <c r="H579" s="291">
        <f t="shared" si="123"/>
        <v>50000</v>
      </c>
      <c r="I579" s="291">
        <f>SUM(I580)</f>
        <v>0</v>
      </c>
      <c r="J579" s="280" t="e">
        <f>SUM(#REF!)</f>
        <v>#REF!</v>
      </c>
      <c r="K579" s="280" t="e">
        <f>SUM(#REF!)</f>
        <v>#REF!</v>
      </c>
      <c r="L579" s="291">
        <f>SUM(L580)</f>
        <v>0</v>
      </c>
      <c r="M579" s="291"/>
      <c r="N579" s="412" t="e">
        <f t="shared" si="115"/>
        <v>#DIV/0!</v>
      </c>
    </row>
    <row r="580" spans="1:15" s="357" customFormat="1" ht="12.75" hidden="1">
      <c r="A580" s="445"/>
      <c r="B580" s="499"/>
      <c r="C580" s="523" t="s">
        <v>75</v>
      </c>
      <c r="D580" s="524">
        <v>3721</v>
      </c>
      <c r="E580" s="500" t="s">
        <v>373</v>
      </c>
      <c r="F580" s="525">
        <v>0</v>
      </c>
      <c r="G580" s="525">
        <v>50000</v>
      </c>
      <c r="H580" s="525">
        <v>50000</v>
      </c>
      <c r="I580" s="525">
        <v>0</v>
      </c>
      <c r="J580" s="526"/>
      <c r="K580" s="526"/>
      <c r="L580" s="525"/>
      <c r="M580" s="525"/>
      <c r="N580" s="498" t="e">
        <f t="shared" si="115"/>
        <v>#DIV/0!</v>
      </c>
      <c r="O580" s="502">
        <v>50000</v>
      </c>
    </row>
    <row r="581" spans="1:14" ht="12.75">
      <c r="A581" s="251" t="s">
        <v>178</v>
      </c>
      <c r="B581" s="252"/>
      <c r="C581" s="253"/>
      <c r="D581" s="532" t="s">
        <v>284</v>
      </c>
      <c r="E581" s="532"/>
      <c r="F581" s="254">
        <f>SUM(F583)</f>
        <v>160000</v>
      </c>
      <c r="G581" s="254">
        <f>SUM(G583)</f>
        <v>0</v>
      </c>
      <c r="H581" s="254">
        <f>SUM(H583)</f>
        <v>160000</v>
      </c>
      <c r="I581" s="254">
        <f>SUM(I583)</f>
        <v>0</v>
      </c>
      <c r="J581" s="254" t="e">
        <f>+J583+#REF!</f>
        <v>#REF!</v>
      </c>
      <c r="K581" s="254" t="e">
        <f>+K583+#REF!</f>
        <v>#REF!</v>
      </c>
      <c r="L581" s="254">
        <f>SUM(L583)</f>
        <v>0</v>
      </c>
      <c r="M581" s="254"/>
      <c r="N581" s="412">
        <f t="shared" si="115"/>
        <v>100</v>
      </c>
    </row>
    <row r="582" spans="1:14" ht="12.75">
      <c r="A582" s="163" t="s">
        <v>77</v>
      </c>
      <c r="B582" s="184"/>
      <c r="C582" s="165" t="s">
        <v>77</v>
      </c>
      <c r="D582" s="203" t="s">
        <v>76</v>
      </c>
      <c r="E582" s="127"/>
      <c r="F582" s="91"/>
      <c r="G582" s="91"/>
      <c r="H582" s="91"/>
      <c r="I582" s="91"/>
      <c r="J582" s="91"/>
      <c r="K582" s="91"/>
      <c r="L582" s="91"/>
      <c r="M582" s="91"/>
      <c r="N582" s="412" t="e">
        <f t="shared" si="115"/>
        <v>#DIV/0!</v>
      </c>
    </row>
    <row r="583" spans="1:14" ht="12.75">
      <c r="A583" s="166" t="s">
        <v>157</v>
      </c>
      <c r="B583" s="180"/>
      <c r="C583" s="167"/>
      <c r="D583" s="204" t="s">
        <v>277</v>
      </c>
      <c r="E583" s="182" t="s">
        <v>278</v>
      </c>
      <c r="F583" s="168">
        <f>SUM(F584,F593,F606)</f>
        <v>160000</v>
      </c>
      <c r="G583" s="168">
        <f>SUM(G584,G593,G606)</f>
        <v>0</v>
      </c>
      <c r="H583" s="168">
        <f>SUM(H584,H593,H606)</f>
        <v>160000</v>
      </c>
      <c r="I583" s="168">
        <f>SUM(I584,I593,I606)</f>
        <v>0</v>
      </c>
      <c r="J583" s="168" t="e">
        <f>+J584+#REF!+#REF!+J593</f>
        <v>#REF!</v>
      </c>
      <c r="K583" s="168" t="e">
        <f>+K584+#REF!+#REF!+K593</f>
        <v>#REF!</v>
      </c>
      <c r="L583" s="168">
        <f>SUM(L584,L593,L606)</f>
        <v>0</v>
      </c>
      <c r="M583" s="168"/>
      <c r="N583" s="412">
        <f t="shared" si="115"/>
        <v>100</v>
      </c>
    </row>
    <row r="584" spans="1:14" ht="12.75">
      <c r="A584" s="169" t="s">
        <v>158</v>
      </c>
      <c r="B584" s="504" t="s">
        <v>493</v>
      </c>
      <c r="C584" s="198" t="s">
        <v>78</v>
      </c>
      <c r="D584" s="199" t="s">
        <v>242</v>
      </c>
      <c r="E584" s="171" t="s">
        <v>279</v>
      </c>
      <c r="F584" s="172">
        <f>SUM(F586)</f>
        <v>80000</v>
      </c>
      <c r="G584" s="172">
        <f>SUM(G586)</f>
        <v>0</v>
      </c>
      <c r="H584" s="172">
        <f>SUM(H586)</f>
        <v>80000</v>
      </c>
      <c r="I584" s="172">
        <f>SUM(I586)</f>
        <v>0</v>
      </c>
      <c r="J584" s="172">
        <v>67000</v>
      </c>
      <c r="K584" s="172">
        <v>85500</v>
      </c>
      <c r="L584" s="172">
        <f>SUM(L586)</f>
        <v>0</v>
      </c>
      <c r="M584" s="172"/>
      <c r="N584" s="412">
        <f t="shared" si="115"/>
        <v>100</v>
      </c>
    </row>
    <row r="585" spans="1:14" s="410" customFormat="1" ht="12.75">
      <c r="A585" s="419"/>
      <c r="B585" s="428">
        <v>11</v>
      </c>
      <c r="C585" s="419"/>
      <c r="D585" s="421"/>
      <c r="E585" s="421" t="s">
        <v>567</v>
      </c>
      <c r="F585" s="422">
        <v>80000</v>
      </c>
      <c r="G585" s="422"/>
      <c r="H585" s="422">
        <v>80000</v>
      </c>
      <c r="I585" s="422"/>
      <c r="J585" s="422"/>
      <c r="K585" s="422"/>
      <c r="L585" s="422"/>
      <c r="M585" s="422"/>
      <c r="N585" s="412">
        <f t="shared" si="115"/>
        <v>100</v>
      </c>
    </row>
    <row r="586" spans="1:14" s="2" customFormat="1" ht="12.75">
      <c r="A586" s="173"/>
      <c r="B586" s="128"/>
      <c r="C586" s="173" t="s">
        <v>78</v>
      </c>
      <c r="D586" s="114">
        <v>3</v>
      </c>
      <c r="E586" s="115" t="s">
        <v>3</v>
      </c>
      <c r="F586" s="95">
        <f>SUM(F587)</f>
        <v>80000</v>
      </c>
      <c r="G586" s="95">
        <f>SUM(G587)</f>
        <v>0</v>
      </c>
      <c r="H586" s="95">
        <f>SUM(H587)</f>
        <v>80000</v>
      </c>
      <c r="I586" s="95">
        <f>SUM(I587)</f>
        <v>0</v>
      </c>
      <c r="J586" s="93">
        <v>67000</v>
      </c>
      <c r="K586" s="93">
        <v>85500</v>
      </c>
      <c r="L586" s="95">
        <f>SUM(L587)</f>
        <v>0</v>
      </c>
      <c r="M586" s="95"/>
      <c r="N586" s="412">
        <f t="shared" si="115"/>
        <v>100</v>
      </c>
    </row>
    <row r="587" spans="1:14" s="2" customFormat="1" ht="12.75">
      <c r="A587" s="173"/>
      <c r="B587" s="128"/>
      <c r="C587" s="173" t="s">
        <v>78</v>
      </c>
      <c r="D587" s="114">
        <v>38</v>
      </c>
      <c r="E587" s="115" t="s">
        <v>25</v>
      </c>
      <c r="F587" s="95">
        <f aca="true" t="shared" si="124" ref="F587:I588">SUM(F588)</f>
        <v>80000</v>
      </c>
      <c r="G587" s="95">
        <f t="shared" si="124"/>
        <v>0</v>
      </c>
      <c r="H587" s="95">
        <f t="shared" si="124"/>
        <v>80000</v>
      </c>
      <c r="I587" s="95">
        <f t="shared" si="124"/>
        <v>0</v>
      </c>
      <c r="J587" s="93">
        <v>67000</v>
      </c>
      <c r="K587" s="93">
        <v>85500</v>
      </c>
      <c r="L587" s="95">
        <f>SUM(L588)</f>
        <v>0</v>
      </c>
      <c r="M587" s="95"/>
      <c r="N587" s="412">
        <f t="shared" si="115"/>
        <v>100</v>
      </c>
    </row>
    <row r="588" spans="1:14" s="2" customFormat="1" ht="12.75">
      <c r="A588" s="173"/>
      <c r="B588" s="339"/>
      <c r="C588" s="173" t="s">
        <v>78</v>
      </c>
      <c r="D588" s="114">
        <v>381</v>
      </c>
      <c r="E588" s="115" t="s">
        <v>49</v>
      </c>
      <c r="F588" s="95">
        <f t="shared" si="124"/>
        <v>80000</v>
      </c>
      <c r="G588" s="95">
        <f t="shared" si="124"/>
        <v>0</v>
      </c>
      <c r="H588" s="95">
        <f t="shared" si="124"/>
        <v>80000</v>
      </c>
      <c r="I588" s="95">
        <f t="shared" si="124"/>
        <v>0</v>
      </c>
      <c r="J588" s="94" t="e">
        <f>SUM(#REF!)</f>
        <v>#REF!</v>
      </c>
      <c r="K588" s="94" t="e">
        <f>SUM(#REF!)</f>
        <v>#REF!</v>
      </c>
      <c r="L588" s="95">
        <f>SUM(L589)</f>
        <v>0</v>
      </c>
      <c r="M588" s="95"/>
      <c r="N588" s="412">
        <f t="shared" si="115"/>
        <v>100</v>
      </c>
    </row>
    <row r="589" spans="1:14" s="4" customFormat="1" ht="12.75" hidden="1">
      <c r="A589" s="354"/>
      <c r="B589" s="355"/>
      <c r="C589" s="175" t="s">
        <v>78</v>
      </c>
      <c r="D589" s="128">
        <v>3811</v>
      </c>
      <c r="E589" s="129" t="s">
        <v>320</v>
      </c>
      <c r="F589" s="96">
        <v>80000</v>
      </c>
      <c r="G589" s="96"/>
      <c r="H589" s="96">
        <v>80000</v>
      </c>
      <c r="I589" s="96"/>
      <c r="J589" s="331"/>
      <c r="K589" s="331"/>
      <c r="L589" s="356"/>
      <c r="M589" s="356"/>
      <c r="N589" s="412">
        <f t="shared" si="115"/>
        <v>100</v>
      </c>
    </row>
    <row r="590" spans="1:14" s="4" customFormat="1" ht="12.75" hidden="1">
      <c r="A590" s="354"/>
      <c r="B590" s="355"/>
      <c r="C590" s="456"/>
      <c r="D590" s="457">
        <v>3811</v>
      </c>
      <c r="E590" s="464" t="s">
        <v>670</v>
      </c>
      <c r="F590" s="458">
        <v>50000</v>
      </c>
      <c r="G590" s="458"/>
      <c r="H590" s="458">
        <v>50000</v>
      </c>
      <c r="I590" s="458"/>
      <c r="J590" s="459"/>
      <c r="K590" s="459"/>
      <c r="L590" s="458"/>
      <c r="M590" s="458"/>
      <c r="N590" s="412">
        <f t="shared" si="115"/>
        <v>100</v>
      </c>
    </row>
    <row r="591" spans="1:14" s="4" customFormat="1" ht="12.75" hidden="1">
      <c r="A591" s="354"/>
      <c r="B591" s="355"/>
      <c r="C591" s="456"/>
      <c r="D591" s="457">
        <v>3811</v>
      </c>
      <c r="E591" s="464" t="s">
        <v>671</v>
      </c>
      <c r="F591" s="458">
        <v>20000</v>
      </c>
      <c r="G591" s="458"/>
      <c r="H591" s="458">
        <v>20000</v>
      </c>
      <c r="I591" s="458"/>
      <c r="J591" s="459"/>
      <c r="K591" s="459"/>
      <c r="L591" s="458"/>
      <c r="M591" s="458"/>
      <c r="N591" s="412">
        <f t="shared" si="115"/>
        <v>100</v>
      </c>
    </row>
    <row r="592" spans="1:14" s="4" customFormat="1" ht="12.75" hidden="1">
      <c r="A592" s="354"/>
      <c r="B592" s="355"/>
      <c r="C592" s="456"/>
      <c r="D592" s="457">
        <v>3811</v>
      </c>
      <c r="E592" s="464" t="s">
        <v>672</v>
      </c>
      <c r="F592" s="458">
        <v>10000</v>
      </c>
      <c r="G592" s="458"/>
      <c r="H592" s="458">
        <v>10000</v>
      </c>
      <c r="I592" s="458"/>
      <c r="J592" s="459"/>
      <c r="K592" s="459"/>
      <c r="L592" s="458"/>
      <c r="M592" s="458"/>
      <c r="N592" s="412">
        <f t="shared" si="115"/>
        <v>100</v>
      </c>
    </row>
    <row r="593" spans="1:14" ht="12.75">
      <c r="A593" s="169" t="s">
        <v>159</v>
      </c>
      <c r="B593" s="504" t="s">
        <v>494</v>
      </c>
      <c r="C593" s="198" t="s">
        <v>78</v>
      </c>
      <c r="D593" s="199" t="s">
        <v>242</v>
      </c>
      <c r="E593" s="199" t="s">
        <v>441</v>
      </c>
      <c r="F593" s="172">
        <f>SUM(F596)</f>
        <v>30000</v>
      </c>
      <c r="G593" s="172">
        <f>SUM(G596)</f>
        <v>0</v>
      </c>
      <c r="H593" s="172">
        <f>SUM(H596)</f>
        <v>30000</v>
      </c>
      <c r="I593" s="172">
        <f>SUM(I596)</f>
        <v>0</v>
      </c>
      <c r="J593" s="172">
        <v>52000</v>
      </c>
      <c r="K593" s="172">
        <v>94500</v>
      </c>
      <c r="L593" s="172">
        <f>SUM(L596)</f>
        <v>0</v>
      </c>
      <c r="M593" s="172"/>
      <c r="N593" s="412">
        <f t="shared" si="115"/>
        <v>100</v>
      </c>
    </row>
    <row r="594" spans="1:14" ht="12.75">
      <c r="A594" s="419"/>
      <c r="B594" s="428">
        <v>11</v>
      </c>
      <c r="C594" s="419"/>
      <c r="D594" s="421"/>
      <c r="E594" s="421" t="s">
        <v>567</v>
      </c>
      <c r="F594" s="422">
        <v>10000</v>
      </c>
      <c r="G594" s="422"/>
      <c r="H594" s="422">
        <v>10000</v>
      </c>
      <c r="I594" s="422"/>
      <c r="J594" s="422"/>
      <c r="K594" s="422"/>
      <c r="L594" s="422"/>
      <c r="M594" s="422"/>
      <c r="N594" s="412">
        <f aca="true" t="shared" si="125" ref="N594:N657">+H594/F594*100</f>
        <v>100</v>
      </c>
    </row>
    <row r="595" spans="1:14" ht="12.75">
      <c r="A595" s="419"/>
      <c r="B595" s="428">
        <v>527</v>
      </c>
      <c r="C595" s="419"/>
      <c r="D595" s="421"/>
      <c r="E595" s="421" t="s">
        <v>583</v>
      </c>
      <c r="F595" s="422">
        <v>20000</v>
      </c>
      <c r="G595" s="422"/>
      <c r="H595" s="422">
        <v>20000</v>
      </c>
      <c r="I595" s="422"/>
      <c r="J595" s="422"/>
      <c r="K595" s="422"/>
      <c r="L595" s="422"/>
      <c r="M595" s="422"/>
      <c r="N595" s="412">
        <f t="shared" si="125"/>
        <v>100</v>
      </c>
    </row>
    <row r="596" spans="1:14" s="10" customFormat="1" ht="12.75">
      <c r="A596" s="255"/>
      <c r="B596" s="241"/>
      <c r="C596" s="255" t="s">
        <v>78</v>
      </c>
      <c r="D596" s="135">
        <v>3</v>
      </c>
      <c r="E596" s="125" t="s">
        <v>3</v>
      </c>
      <c r="F596" s="288">
        <f>SUM(F597,F603)</f>
        <v>30000</v>
      </c>
      <c r="G596" s="288">
        <f aca="true" t="shared" si="126" ref="G596:L596">SUM(G597,G603)</f>
        <v>0</v>
      </c>
      <c r="H596" s="288">
        <f t="shared" si="126"/>
        <v>30000</v>
      </c>
      <c r="I596" s="288">
        <f t="shared" si="126"/>
        <v>0</v>
      </c>
      <c r="J596" s="103" t="e">
        <f t="shared" si="126"/>
        <v>#REF!</v>
      </c>
      <c r="K596" s="103" t="e">
        <f t="shared" si="126"/>
        <v>#REF!</v>
      </c>
      <c r="L596" s="288">
        <f t="shared" si="126"/>
        <v>0</v>
      </c>
      <c r="M596" s="288"/>
      <c r="N596" s="412">
        <f t="shared" si="125"/>
        <v>100</v>
      </c>
    </row>
    <row r="597" spans="1:14" s="10" customFormat="1" ht="12.75">
      <c r="A597" s="255"/>
      <c r="B597" s="241"/>
      <c r="C597" s="255" t="s">
        <v>78</v>
      </c>
      <c r="D597" s="135">
        <v>32</v>
      </c>
      <c r="E597" s="125" t="s">
        <v>4</v>
      </c>
      <c r="F597" s="288">
        <f>SUM(F598,F600)</f>
        <v>0</v>
      </c>
      <c r="G597" s="288">
        <f aca="true" t="shared" si="127" ref="G597:L597">SUM(G598,G600)</f>
        <v>0</v>
      </c>
      <c r="H597" s="288">
        <f t="shared" si="127"/>
        <v>0</v>
      </c>
      <c r="I597" s="288">
        <f t="shared" si="127"/>
        <v>0</v>
      </c>
      <c r="J597" s="103" t="e">
        <f t="shared" si="127"/>
        <v>#REF!</v>
      </c>
      <c r="K597" s="103" t="e">
        <f t="shared" si="127"/>
        <v>#REF!</v>
      </c>
      <c r="L597" s="288">
        <f t="shared" si="127"/>
        <v>0</v>
      </c>
      <c r="M597" s="288"/>
      <c r="N597" s="412" t="e">
        <f t="shared" si="125"/>
        <v>#DIV/0!</v>
      </c>
    </row>
    <row r="598" spans="1:14" s="10" customFormat="1" ht="12" customHeight="1">
      <c r="A598" s="255"/>
      <c r="B598" s="340"/>
      <c r="C598" s="255" t="s">
        <v>78</v>
      </c>
      <c r="D598" s="135">
        <v>322</v>
      </c>
      <c r="E598" s="125" t="s">
        <v>46</v>
      </c>
      <c r="F598" s="288">
        <f>SUM(F599)</f>
        <v>0</v>
      </c>
      <c r="G598" s="288">
        <f>SUM(G599)</f>
        <v>0</v>
      </c>
      <c r="H598" s="288">
        <f>SUM(H599)</f>
        <v>0</v>
      </c>
      <c r="I598" s="288">
        <f>SUM(I599)</f>
        <v>0</v>
      </c>
      <c r="J598" s="123" t="e">
        <f>SUM(#REF!)</f>
        <v>#REF!</v>
      </c>
      <c r="K598" s="123" t="e">
        <f>SUM(#REF!)</f>
        <v>#REF!</v>
      </c>
      <c r="L598" s="288">
        <f>SUM(L599)</f>
        <v>0</v>
      </c>
      <c r="M598" s="288"/>
      <c r="N598" s="412" t="e">
        <f t="shared" si="125"/>
        <v>#DIV/0!</v>
      </c>
    </row>
    <row r="599" spans="1:14" s="10" customFormat="1" ht="12" customHeight="1" hidden="1">
      <c r="A599" s="256"/>
      <c r="B599" s="241"/>
      <c r="C599" s="256" t="s">
        <v>78</v>
      </c>
      <c r="D599" s="241">
        <v>3223</v>
      </c>
      <c r="E599" s="257" t="s">
        <v>315</v>
      </c>
      <c r="F599" s="258"/>
      <c r="G599" s="258"/>
      <c r="H599" s="258"/>
      <c r="I599" s="258"/>
      <c r="J599" s="139"/>
      <c r="K599" s="139"/>
      <c r="L599" s="258"/>
      <c r="M599" s="258"/>
      <c r="N599" s="412" t="e">
        <f t="shared" si="125"/>
        <v>#DIV/0!</v>
      </c>
    </row>
    <row r="600" spans="1:14" s="10" customFormat="1" ht="12.75">
      <c r="A600" s="255"/>
      <c r="B600" s="340"/>
      <c r="C600" s="255" t="s">
        <v>78</v>
      </c>
      <c r="D600" s="259">
        <v>323</v>
      </c>
      <c r="E600" s="125" t="s">
        <v>42</v>
      </c>
      <c r="F600" s="288">
        <f>SUM(F601:F602)</f>
        <v>0</v>
      </c>
      <c r="G600" s="288">
        <f>SUM(G601:G602)</f>
        <v>0</v>
      </c>
      <c r="H600" s="288">
        <f>SUM(H601:H602)</f>
        <v>0</v>
      </c>
      <c r="I600" s="288">
        <f>SUM(I601:I602)</f>
        <v>0</v>
      </c>
      <c r="J600" s="123" t="e">
        <f>SUM(#REF!,#REF!)</f>
        <v>#REF!</v>
      </c>
      <c r="K600" s="123" t="e">
        <f>SUM(#REF!,#REF!)</f>
        <v>#REF!</v>
      </c>
      <c r="L600" s="288">
        <f>SUM(L601:L602)</f>
        <v>0</v>
      </c>
      <c r="M600" s="288"/>
      <c r="N600" s="412" t="e">
        <f t="shared" si="125"/>
        <v>#DIV/0!</v>
      </c>
    </row>
    <row r="601" spans="1:14" s="10" customFormat="1" ht="12.75" hidden="1">
      <c r="A601" s="256"/>
      <c r="B601" s="241"/>
      <c r="C601" s="256" t="s">
        <v>78</v>
      </c>
      <c r="D601" s="260">
        <v>3231</v>
      </c>
      <c r="E601" s="257" t="s">
        <v>317</v>
      </c>
      <c r="F601" s="258"/>
      <c r="G601" s="258"/>
      <c r="H601" s="258"/>
      <c r="I601" s="258"/>
      <c r="J601" s="139"/>
      <c r="K601" s="139"/>
      <c r="L601" s="258"/>
      <c r="M601" s="258"/>
      <c r="N601" s="412" t="e">
        <f t="shared" si="125"/>
        <v>#DIV/0!</v>
      </c>
    </row>
    <row r="602" spans="1:14" s="10" customFormat="1" ht="12.75" hidden="1">
      <c r="A602" s="256"/>
      <c r="B602" s="241"/>
      <c r="C602" s="256" t="s">
        <v>78</v>
      </c>
      <c r="D602" s="260">
        <v>3233</v>
      </c>
      <c r="E602" s="257" t="s">
        <v>306</v>
      </c>
      <c r="F602" s="258"/>
      <c r="G602" s="258"/>
      <c r="H602" s="258"/>
      <c r="I602" s="258"/>
      <c r="J602" s="139"/>
      <c r="K602" s="139"/>
      <c r="L602" s="258"/>
      <c r="M602" s="258"/>
      <c r="N602" s="412" t="e">
        <f t="shared" si="125"/>
        <v>#DIV/0!</v>
      </c>
    </row>
    <row r="603" spans="1:14" s="10" customFormat="1" ht="12.75">
      <c r="A603" s="255"/>
      <c r="B603" s="241"/>
      <c r="C603" s="255" t="s">
        <v>78</v>
      </c>
      <c r="D603" s="135">
        <v>36</v>
      </c>
      <c r="E603" s="125" t="s">
        <v>13</v>
      </c>
      <c r="F603" s="288">
        <f aca="true" t="shared" si="128" ref="F603:I604">SUM(F604)</f>
        <v>30000</v>
      </c>
      <c r="G603" s="288">
        <f t="shared" si="128"/>
        <v>0</v>
      </c>
      <c r="H603" s="288">
        <f t="shared" si="128"/>
        <v>30000</v>
      </c>
      <c r="I603" s="288">
        <f t="shared" si="128"/>
        <v>0</v>
      </c>
      <c r="J603" s="123"/>
      <c r="K603" s="123"/>
      <c r="L603" s="288">
        <f>SUM(L604)</f>
        <v>0</v>
      </c>
      <c r="M603" s="288"/>
      <c r="N603" s="412">
        <f t="shared" si="125"/>
        <v>100</v>
      </c>
    </row>
    <row r="604" spans="1:14" s="10" customFormat="1" ht="12.75">
      <c r="A604" s="255"/>
      <c r="B604" s="340"/>
      <c r="C604" s="255" t="s">
        <v>78</v>
      </c>
      <c r="D604" s="135">
        <v>363</v>
      </c>
      <c r="E604" s="125" t="s">
        <v>30</v>
      </c>
      <c r="F604" s="288">
        <f t="shared" si="128"/>
        <v>30000</v>
      </c>
      <c r="G604" s="288">
        <f t="shared" si="128"/>
        <v>0</v>
      </c>
      <c r="H604" s="288">
        <f t="shared" si="128"/>
        <v>30000</v>
      </c>
      <c r="I604" s="288">
        <f t="shared" si="128"/>
        <v>0</v>
      </c>
      <c r="J604" s="123" t="e">
        <f>SUM(#REF!)</f>
        <v>#REF!</v>
      </c>
      <c r="K604" s="123" t="e">
        <f>SUM(#REF!)</f>
        <v>#REF!</v>
      </c>
      <c r="L604" s="288">
        <f>SUM(L605)</f>
        <v>0</v>
      </c>
      <c r="M604" s="288"/>
      <c r="N604" s="412">
        <f t="shared" si="125"/>
        <v>100</v>
      </c>
    </row>
    <row r="605" spans="1:14" s="74" customFormat="1" ht="12.75" hidden="1">
      <c r="A605" s="240"/>
      <c r="B605" s="137"/>
      <c r="C605" s="240" t="s">
        <v>78</v>
      </c>
      <c r="D605" s="137">
        <v>3631</v>
      </c>
      <c r="E605" s="138" t="s">
        <v>338</v>
      </c>
      <c r="F605" s="105">
        <v>30000</v>
      </c>
      <c r="G605" s="105"/>
      <c r="H605" s="105">
        <v>30000</v>
      </c>
      <c r="I605" s="105"/>
      <c r="J605" s="104"/>
      <c r="K605" s="104"/>
      <c r="L605" s="105">
        <v>0</v>
      </c>
      <c r="M605" s="105"/>
      <c r="N605" s="412">
        <f t="shared" si="125"/>
        <v>100</v>
      </c>
    </row>
    <row r="606" spans="1:14" ht="12.75">
      <c r="A606" s="169" t="s">
        <v>160</v>
      </c>
      <c r="B606" s="504" t="s">
        <v>495</v>
      </c>
      <c r="C606" s="198" t="s">
        <v>79</v>
      </c>
      <c r="D606" s="199" t="s">
        <v>242</v>
      </c>
      <c r="E606" s="171" t="s">
        <v>26</v>
      </c>
      <c r="F606" s="172">
        <f>SUM(F608)</f>
        <v>50000</v>
      </c>
      <c r="G606" s="172">
        <f>SUM(G608)</f>
        <v>0</v>
      </c>
      <c r="H606" s="172">
        <f>SUM(H608)</f>
        <v>50000</v>
      </c>
      <c r="I606" s="172">
        <f>SUM(I608)</f>
        <v>0</v>
      </c>
      <c r="J606" s="172">
        <v>20000</v>
      </c>
      <c r="K606" s="172">
        <v>18000</v>
      </c>
      <c r="L606" s="172">
        <f>SUM(L608)</f>
        <v>0</v>
      </c>
      <c r="M606" s="172"/>
      <c r="N606" s="412">
        <f t="shared" si="125"/>
        <v>100</v>
      </c>
    </row>
    <row r="607" spans="1:14" s="410" customFormat="1" ht="12.75">
      <c r="A607" s="419"/>
      <c r="B607" s="428">
        <v>11</v>
      </c>
      <c r="C607" s="419"/>
      <c r="D607" s="421"/>
      <c r="E607" s="421" t="s">
        <v>567</v>
      </c>
      <c r="F607" s="422">
        <v>50000</v>
      </c>
      <c r="G607" s="422"/>
      <c r="H607" s="422">
        <v>50000</v>
      </c>
      <c r="I607" s="422"/>
      <c r="J607" s="422"/>
      <c r="K607" s="422"/>
      <c r="L607" s="422"/>
      <c r="M607" s="422"/>
      <c r="N607" s="412">
        <f t="shared" si="125"/>
        <v>100</v>
      </c>
    </row>
    <row r="608" spans="1:14" s="2" customFormat="1" ht="12.75">
      <c r="A608" s="173"/>
      <c r="B608" s="128"/>
      <c r="C608" s="173" t="s">
        <v>79</v>
      </c>
      <c r="D608" s="114">
        <v>3</v>
      </c>
      <c r="E608" s="115" t="s">
        <v>3</v>
      </c>
      <c r="F608" s="95">
        <f>SUM(F609)</f>
        <v>50000</v>
      </c>
      <c r="G608" s="95">
        <f>SUM(G609)</f>
        <v>0</v>
      </c>
      <c r="H608" s="95">
        <f>SUM(H609)</f>
        <v>50000</v>
      </c>
      <c r="I608" s="95">
        <f>SUM(I609)</f>
        <v>0</v>
      </c>
      <c r="J608" s="93">
        <v>20000</v>
      </c>
      <c r="K608" s="93">
        <v>18000</v>
      </c>
      <c r="L608" s="95">
        <f>SUM(L609)</f>
        <v>0</v>
      </c>
      <c r="M608" s="95"/>
      <c r="N608" s="412">
        <f t="shared" si="125"/>
        <v>100</v>
      </c>
    </row>
    <row r="609" spans="1:14" s="2" customFormat="1" ht="12.75">
      <c r="A609" s="173"/>
      <c r="B609" s="128"/>
      <c r="C609" s="173" t="s">
        <v>79</v>
      </c>
      <c r="D609" s="114">
        <v>38</v>
      </c>
      <c r="E609" s="115" t="s">
        <v>5</v>
      </c>
      <c r="F609" s="95">
        <f aca="true" t="shared" si="129" ref="F609:I610">SUM(F610)</f>
        <v>50000</v>
      </c>
      <c r="G609" s="95">
        <f t="shared" si="129"/>
        <v>0</v>
      </c>
      <c r="H609" s="95">
        <f t="shared" si="129"/>
        <v>50000</v>
      </c>
      <c r="I609" s="95">
        <f t="shared" si="129"/>
        <v>0</v>
      </c>
      <c r="J609" s="93">
        <v>20000</v>
      </c>
      <c r="K609" s="93">
        <v>18000</v>
      </c>
      <c r="L609" s="95">
        <f>SUM(L610)</f>
        <v>0</v>
      </c>
      <c r="M609" s="95"/>
      <c r="N609" s="412">
        <f t="shared" si="125"/>
        <v>100</v>
      </c>
    </row>
    <row r="610" spans="1:14" s="2" customFormat="1" ht="12.75">
      <c r="A610" s="445"/>
      <c r="B610" s="446"/>
      <c r="C610" s="173" t="s">
        <v>79</v>
      </c>
      <c r="D610" s="114">
        <v>381</v>
      </c>
      <c r="E610" s="115" t="s">
        <v>49</v>
      </c>
      <c r="F610" s="95">
        <f t="shared" si="129"/>
        <v>50000</v>
      </c>
      <c r="G610" s="95">
        <f t="shared" si="129"/>
        <v>0</v>
      </c>
      <c r="H610" s="95">
        <f t="shared" si="129"/>
        <v>50000</v>
      </c>
      <c r="I610" s="95">
        <f t="shared" si="129"/>
        <v>0</v>
      </c>
      <c r="J610" s="94" t="e">
        <f>SUM(#REF!)</f>
        <v>#REF!</v>
      </c>
      <c r="K610" s="94" t="e">
        <f>SUM(#REF!)</f>
        <v>#REF!</v>
      </c>
      <c r="L610" s="95">
        <f>SUM(L611)</f>
        <v>0</v>
      </c>
      <c r="M610" s="95"/>
      <c r="N610" s="412">
        <f t="shared" si="125"/>
        <v>100</v>
      </c>
    </row>
    <row r="611" spans="1:14" s="4" customFormat="1" ht="12.75" hidden="1">
      <c r="A611" s="354"/>
      <c r="B611" s="355"/>
      <c r="C611" s="175" t="s">
        <v>79</v>
      </c>
      <c r="D611" s="128">
        <v>3811</v>
      </c>
      <c r="E611" s="129" t="s">
        <v>320</v>
      </c>
      <c r="F611" s="96">
        <v>50000</v>
      </c>
      <c r="G611" s="96"/>
      <c r="H611" s="96">
        <v>50000</v>
      </c>
      <c r="I611" s="96"/>
      <c r="J611" s="331"/>
      <c r="K611" s="331"/>
      <c r="L611" s="356"/>
      <c r="M611" s="356"/>
      <c r="N611" s="412">
        <f t="shared" si="125"/>
        <v>100</v>
      </c>
    </row>
    <row r="612" spans="1:14" ht="12.75">
      <c r="A612" s="251" t="s">
        <v>179</v>
      </c>
      <c r="B612" s="184"/>
      <c r="C612" s="165"/>
      <c r="D612" s="532" t="s">
        <v>285</v>
      </c>
      <c r="E612" s="532"/>
      <c r="F612" s="254">
        <f>SUM(F614)</f>
        <v>100000</v>
      </c>
      <c r="G612" s="254">
        <f aca="true" t="shared" si="130" ref="G612:L612">SUM(G614)</f>
        <v>0</v>
      </c>
      <c r="H612" s="254">
        <f t="shared" si="130"/>
        <v>100000</v>
      </c>
      <c r="I612" s="254">
        <f t="shared" si="130"/>
        <v>0</v>
      </c>
      <c r="J612" s="254" t="e">
        <f t="shared" si="130"/>
        <v>#REF!</v>
      </c>
      <c r="K612" s="254" t="e">
        <f t="shared" si="130"/>
        <v>#REF!</v>
      </c>
      <c r="L612" s="254">
        <f t="shared" si="130"/>
        <v>0</v>
      </c>
      <c r="M612" s="254"/>
      <c r="N612" s="412">
        <f t="shared" si="125"/>
        <v>100</v>
      </c>
    </row>
    <row r="613" spans="1:14" ht="12.75">
      <c r="A613" s="163" t="s">
        <v>77</v>
      </c>
      <c r="B613" s="184"/>
      <c r="C613" s="165" t="s">
        <v>77</v>
      </c>
      <c r="D613" s="203" t="s">
        <v>76</v>
      </c>
      <c r="E613" s="127"/>
      <c r="F613" s="91"/>
      <c r="G613" s="91"/>
      <c r="H613" s="91"/>
      <c r="I613" s="91"/>
      <c r="J613" s="91"/>
      <c r="K613" s="91"/>
      <c r="L613" s="91"/>
      <c r="M613" s="91"/>
      <c r="N613" s="412" t="e">
        <f t="shared" si="125"/>
        <v>#DIV/0!</v>
      </c>
    </row>
    <row r="614" spans="1:14" ht="12.75">
      <c r="A614" s="166" t="s">
        <v>161</v>
      </c>
      <c r="B614" s="180"/>
      <c r="C614" s="167"/>
      <c r="D614" s="204" t="s">
        <v>280</v>
      </c>
      <c r="E614" s="182" t="s">
        <v>281</v>
      </c>
      <c r="F614" s="168">
        <f aca="true" t="shared" si="131" ref="F614:I617">SUM(F615)</f>
        <v>100000</v>
      </c>
      <c r="G614" s="168">
        <f t="shared" si="131"/>
        <v>0</v>
      </c>
      <c r="H614" s="168">
        <f t="shared" si="131"/>
        <v>100000</v>
      </c>
      <c r="I614" s="168">
        <f t="shared" si="131"/>
        <v>0</v>
      </c>
      <c r="J614" s="168" t="e">
        <f>+J615+#REF!+#REF!</f>
        <v>#REF!</v>
      </c>
      <c r="K614" s="168" t="e">
        <f>+K615+#REF!+#REF!</f>
        <v>#REF!</v>
      </c>
      <c r="L614" s="168">
        <f>SUM(L615)</f>
        <v>0</v>
      </c>
      <c r="M614" s="168"/>
      <c r="N614" s="412">
        <f t="shared" si="125"/>
        <v>100</v>
      </c>
    </row>
    <row r="615" spans="1:14" ht="12.75">
      <c r="A615" s="169" t="s">
        <v>162</v>
      </c>
      <c r="B615" s="504" t="s">
        <v>496</v>
      </c>
      <c r="C615" s="198" t="s">
        <v>80</v>
      </c>
      <c r="D615" s="199" t="s">
        <v>242</v>
      </c>
      <c r="E615" s="171" t="s">
        <v>282</v>
      </c>
      <c r="F615" s="172">
        <f>SUM(F617)</f>
        <v>100000</v>
      </c>
      <c r="G615" s="172">
        <f>SUM(G617)</f>
        <v>0</v>
      </c>
      <c r="H615" s="172">
        <f>SUM(H617)</f>
        <v>100000</v>
      </c>
      <c r="I615" s="172">
        <f>SUM(I617)</f>
        <v>0</v>
      </c>
      <c r="J615" s="172">
        <v>829500</v>
      </c>
      <c r="K615" s="172">
        <v>854550</v>
      </c>
      <c r="L615" s="172">
        <f>SUM(L617)</f>
        <v>0</v>
      </c>
      <c r="M615" s="172"/>
      <c r="N615" s="412">
        <f t="shared" si="125"/>
        <v>100</v>
      </c>
    </row>
    <row r="616" spans="1:14" s="406" customFormat="1" ht="12.75">
      <c r="A616" s="419"/>
      <c r="B616" s="428">
        <v>11</v>
      </c>
      <c r="C616" s="429"/>
      <c r="D616" s="421"/>
      <c r="E616" s="421" t="s">
        <v>567</v>
      </c>
      <c r="F616" s="422">
        <v>100000</v>
      </c>
      <c r="G616" s="422"/>
      <c r="H616" s="422">
        <v>100000</v>
      </c>
      <c r="I616" s="422"/>
      <c r="J616" s="422"/>
      <c r="K616" s="422"/>
      <c r="L616" s="422"/>
      <c r="M616" s="422"/>
      <c r="N616" s="412">
        <f t="shared" si="125"/>
        <v>100</v>
      </c>
    </row>
    <row r="617" spans="1:14" s="2" customFormat="1" ht="12.75">
      <c r="A617" s="173"/>
      <c r="B617" s="128"/>
      <c r="C617" s="173" t="s">
        <v>80</v>
      </c>
      <c r="D617" s="114">
        <v>3</v>
      </c>
      <c r="E617" s="115" t="s">
        <v>3</v>
      </c>
      <c r="F617" s="95">
        <f t="shared" si="131"/>
        <v>100000</v>
      </c>
      <c r="G617" s="95">
        <f t="shared" si="131"/>
        <v>0</v>
      </c>
      <c r="H617" s="95">
        <f t="shared" si="131"/>
        <v>100000</v>
      </c>
      <c r="I617" s="95">
        <f t="shared" si="131"/>
        <v>0</v>
      </c>
      <c r="J617" s="93">
        <v>829500</v>
      </c>
      <c r="K617" s="93">
        <v>854550</v>
      </c>
      <c r="L617" s="95">
        <f>SUM(L618)</f>
        <v>0</v>
      </c>
      <c r="M617" s="95"/>
      <c r="N617" s="412">
        <f t="shared" si="125"/>
        <v>100</v>
      </c>
    </row>
    <row r="618" spans="1:14" s="2" customFormat="1" ht="12.75">
      <c r="A618" s="173"/>
      <c r="B618" s="128"/>
      <c r="C618" s="173" t="s">
        <v>80</v>
      </c>
      <c r="D618" s="114">
        <v>38</v>
      </c>
      <c r="E618" s="115" t="s">
        <v>5</v>
      </c>
      <c r="F618" s="95">
        <f aca="true" t="shared" si="132" ref="F618:I619">SUM(F619)</f>
        <v>100000</v>
      </c>
      <c r="G618" s="95">
        <f t="shared" si="132"/>
        <v>0</v>
      </c>
      <c r="H618" s="95">
        <f t="shared" si="132"/>
        <v>100000</v>
      </c>
      <c r="I618" s="95">
        <f t="shared" si="132"/>
        <v>0</v>
      </c>
      <c r="J618" s="93">
        <v>800000</v>
      </c>
      <c r="K618" s="93">
        <v>738000</v>
      </c>
      <c r="L618" s="95">
        <f>SUM(L619)</f>
        <v>0</v>
      </c>
      <c r="M618" s="95"/>
      <c r="N618" s="412">
        <f t="shared" si="125"/>
        <v>100</v>
      </c>
    </row>
    <row r="619" spans="1:14" s="2" customFormat="1" ht="12.75">
      <c r="A619" s="173"/>
      <c r="B619" s="339"/>
      <c r="C619" s="173" t="s">
        <v>80</v>
      </c>
      <c r="D619" s="114">
        <v>381</v>
      </c>
      <c r="E619" s="115" t="s">
        <v>49</v>
      </c>
      <c r="F619" s="95">
        <f t="shared" si="132"/>
        <v>100000</v>
      </c>
      <c r="G619" s="95">
        <f t="shared" si="132"/>
        <v>0</v>
      </c>
      <c r="H619" s="95">
        <f t="shared" si="132"/>
        <v>100000</v>
      </c>
      <c r="I619" s="95">
        <f t="shared" si="132"/>
        <v>0</v>
      </c>
      <c r="J619" s="94" t="e">
        <f>SUM(#REF!)</f>
        <v>#REF!</v>
      </c>
      <c r="K619" s="94" t="e">
        <f>SUM(#REF!)</f>
        <v>#REF!</v>
      </c>
      <c r="L619" s="95">
        <f>SUM(L620)</f>
        <v>0</v>
      </c>
      <c r="M619" s="95"/>
      <c r="N619" s="412">
        <f t="shared" si="125"/>
        <v>100</v>
      </c>
    </row>
    <row r="620" spans="1:14" s="357" customFormat="1" ht="12.75" hidden="1">
      <c r="A620" s="354"/>
      <c r="B620" s="355"/>
      <c r="C620" s="175" t="s">
        <v>80</v>
      </c>
      <c r="D620" s="128">
        <v>3811</v>
      </c>
      <c r="E620" s="129" t="s">
        <v>320</v>
      </c>
      <c r="F620" s="96">
        <v>100000</v>
      </c>
      <c r="G620" s="96"/>
      <c r="H620" s="96">
        <v>100000</v>
      </c>
      <c r="I620" s="96"/>
      <c r="J620" s="331"/>
      <c r="K620" s="331"/>
      <c r="L620" s="356"/>
      <c r="M620" s="356"/>
      <c r="N620" s="412">
        <f t="shared" si="125"/>
        <v>100</v>
      </c>
    </row>
    <row r="621" spans="1:14" s="357" customFormat="1" ht="12.75" hidden="1">
      <c r="A621" s="354"/>
      <c r="B621" s="355"/>
      <c r="C621" s="456" t="s">
        <v>80</v>
      </c>
      <c r="D621" s="457">
        <v>3811</v>
      </c>
      <c r="E621" s="464" t="s">
        <v>673</v>
      </c>
      <c r="F621" s="458">
        <v>90000</v>
      </c>
      <c r="G621" s="458"/>
      <c r="H621" s="458">
        <v>90000</v>
      </c>
      <c r="I621" s="458"/>
      <c r="J621" s="459"/>
      <c r="K621" s="459"/>
      <c r="L621" s="458"/>
      <c r="M621" s="458"/>
      <c r="N621" s="412">
        <f t="shared" si="125"/>
        <v>100</v>
      </c>
    </row>
    <row r="622" spans="1:14" s="357" customFormat="1" ht="12.75" hidden="1">
      <c r="A622" s="354"/>
      <c r="B622" s="355"/>
      <c r="C622" s="456" t="s">
        <v>80</v>
      </c>
      <c r="D622" s="457">
        <v>3811</v>
      </c>
      <c r="E622" s="464" t="s">
        <v>674</v>
      </c>
      <c r="F622" s="458">
        <v>10000</v>
      </c>
      <c r="G622" s="458"/>
      <c r="H622" s="458">
        <v>10000</v>
      </c>
      <c r="I622" s="458"/>
      <c r="J622" s="459"/>
      <c r="K622" s="459"/>
      <c r="L622" s="458"/>
      <c r="M622" s="458"/>
      <c r="N622" s="412">
        <f t="shared" si="125"/>
        <v>100</v>
      </c>
    </row>
    <row r="623" spans="1:14" ht="24" customHeight="1">
      <c r="A623" s="251" t="s">
        <v>180</v>
      </c>
      <c r="B623" s="184"/>
      <c r="C623" s="165"/>
      <c r="D623" s="134" t="s">
        <v>286</v>
      </c>
      <c r="E623" s="134" t="s">
        <v>287</v>
      </c>
      <c r="F623" s="254">
        <f>SUM(F625,F668)</f>
        <v>821000</v>
      </c>
      <c r="G623" s="254">
        <f aca="true" t="shared" si="133" ref="G623:L623">SUM(G625,G668)</f>
        <v>0</v>
      </c>
      <c r="H623" s="254">
        <f t="shared" si="133"/>
        <v>821000</v>
      </c>
      <c r="I623" s="254">
        <f t="shared" si="133"/>
        <v>0</v>
      </c>
      <c r="J623" s="254">
        <f t="shared" si="133"/>
        <v>621000</v>
      </c>
      <c r="K623" s="254">
        <f t="shared" si="133"/>
        <v>423900</v>
      </c>
      <c r="L623" s="254">
        <f t="shared" si="133"/>
        <v>0</v>
      </c>
      <c r="M623" s="254"/>
      <c r="N623" s="412">
        <f t="shared" si="125"/>
        <v>100</v>
      </c>
    </row>
    <row r="624" spans="1:14" ht="12.75">
      <c r="A624" s="163" t="s">
        <v>81</v>
      </c>
      <c r="B624" s="184"/>
      <c r="C624" s="165" t="s">
        <v>81</v>
      </c>
      <c r="D624" s="127" t="s">
        <v>288</v>
      </c>
      <c r="E624" s="127"/>
      <c r="F624" s="91"/>
      <c r="G624" s="91"/>
      <c r="H624" s="91"/>
      <c r="I624" s="91"/>
      <c r="J624" s="91"/>
      <c r="K624" s="91"/>
      <c r="L624" s="91"/>
      <c r="M624" s="91"/>
      <c r="N624" s="412" t="e">
        <f t="shared" si="125"/>
        <v>#DIV/0!</v>
      </c>
    </row>
    <row r="625" spans="1:14" ht="12.75">
      <c r="A625" s="166" t="s">
        <v>163</v>
      </c>
      <c r="B625" s="180"/>
      <c r="C625" s="167"/>
      <c r="D625" s="182" t="s">
        <v>289</v>
      </c>
      <c r="E625" s="182" t="s">
        <v>290</v>
      </c>
      <c r="F625" s="168">
        <f>SUM(F626,F650,F662)</f>
        <v>785000</v>
      </c>
      <c r="G625" s="168">
        <f aca="true" t="shared" si="134" ref="G625:M625">SUM(G626,G650,G662)</f>
        <v>0</v>
      </c>
      <c r="H625" s="168">
        <f t="shared" si="134"/>
        <v>785000</v>
      </c>
      <c r="I625" s="168">
        <f t="shared" si="134"/>
        <v>0</v>
      </c>
      <c r="J625" s="168">
        <f t="shared" si="134"/>
        <v>350000</v>
      </c>
      <c r="K625" s="168">
        <f t="shared" si="134"/>
        <v>270000</v>
      </c>
      <c r="L625" s="168">
        <f t="shared" si="134"/>
        <v>0</v>
      </c>
      <c r="M625" s="168">
        <f t="shared" si="134"/>
        <v>0</v>
      </c>
      <c r="N625" s="412">
        <f t="shared" si="125"/>
        <v>100</v>
      </c>
    </row>
    <row r="626" spans="1:14" ht="12.75">
      <c r="A626" s="169" t="s">
        <v>164</v>
      </c>
      <c r="B626" s="336" t="s">
        <v>497</v>
      </c>
      <c r="C626" s="198" t="s">
        <v>82</v>
      </c>
      <c r="D626" s="171" t="s">
        <v>242</v>
      </c>
      <c r="E626" s="171" t="s">
        <v>291</v>
      </c>
      <c r="F626" s="172">
        <f>SUM(F629)</f>
        <v>249000</v>
      </c>
      <c r="G626" s="172">
        <f aca="true" t="shared" si="135" ref="G626:L626">SUM(G629)</f>
        <v>0</v>
      </c>
      <c r="H626" s="172">
        <f t="shared" si="135"/>
        <v>249000</v>
      </c>
      <c r="I626" s="172">
        <f t="shared" si="135"/>
        <v>0</v>
      </c>
      <c r="J626" s="172">
        <f t="shared" si="135"/>
        <v>350000</v>
      </c>
      <c r="K626" s="172">
        <f t="shared" si="135"/>
        <v>270000</v>
      </c>
      <c r="L626" s="172">
        <f t="shared" si="135"/>
        <v>0</v>
      </c>
      <c r="M626" s="172"/>
      <c r="N626" s="412">
        <f t="shared" si="125"/>
        <v>100</v>
      </c>
    </row>
    <row r="627" spans="1:14" ht="12.75">
      <c r="A627" s="419"/>
      <c r="B627" s="428">
        <v>11</v>
      </c>
      <c r="C627" s="429"/>
      <c r="D627" s="421"/>
      <c r="E627" s="421" t="s">
        <v>567</v>
      </c>
      <c r="F627" s="422">
        <v>199000</v>
      </c>
      <c r="G627" s="422"/>
      <c r="H627" s="422">
        <v>199000</v>
      </c>
      <c r="I627" s="422"/>
      <c r="J627" s="422"/>
      <c r="K627" s="422"/>
      <c r="L627" s="422"/>
      <c r="M627" s="422"/>
      <c r="N627" s="412">
        <f t="shared" si="125"/>
        <v>100</v>
      </c>
    </row>
    <row r="628" spans="1:14" ht="12.75">
      <c r="A628" s="419"/>
      <c r="B628" s="428">
        <v>524</v>
      </c>
      <c r="C628" s="429"/>
      <c r="D628" s="421" t="s">
        <v>511</v>
      </c>
      <c r="E628" s="421" t="s">
        <v>584</v>
      </c>
      <c r="F628" s="422">
        <v>50000</v>
      </c>
      <c r="G628" s="422"/>
      <c r="H628" s="422">
        <v>50000</v>
      </c>
      <c r="I628" s="422"/>
      <c r="J628" s="422"/>
      <c r="K628" s="422"/>
      <c r="L628" s="422"/>
      <c r="M628" s="422"/>
      <c r="N628" s="412">
        <f t="shared" si="125"/>
        <v>100</v>
      </c>
    </row>
    <row r="629" spans="1:14" s="2" customFormat="1" ht="12.75">
      <c r="A629" s="173"/>
      <c r="B629" s="339"/>
      <c r="C629" s="173" t="s">
        <v>82</v>
      </c>
      <c r="D629" s="114">
        <v>3</v>
      </c>
      <c r="E629" s="115" t="s">
        <v>3</v>
      </c>
      <c r="F629" s="95">
        <f>SUM(F630,F647)</f>
        <v>249000</v>
      </c>
      <c r="G629" s="95">
        <f>SUM(G630,G647)</f>
        <v>0</v>
      </c>
      <c r="H629" s="95">
        <f>SUM(H630,H647)</f>
        <v>249000</v>
      </c>
      <c r="I629" s="95">
        <f>SUM(I630,I647)</f>
        <v>0</v>
      </c>
      <c r="J629" s="93">
        <v>350000</v>
      </c>
      <c r="K629" s="93">
        <v>270000</v>
      </c>
      <c r="L629" s="95">
        <f>SUM(L630,L647)</f>
        <v>0</v>
      </c>
      <c r="M629" s="95"/>
      <c r="N629" s="412">
        <f t="shared" si="125"/>
        <v>100</v>
      </c>
    </row>
    <row r="630" spans="1:14" s="2" customFormat="1" ht="22.5">
      <c r="A630" s="173"/>
      <c r="B630" s="339"/>
      <c r="C630" s="226" t="s">
        <v>82</v>
      </c>
      <c r="D630" s="227">
        <v>37</v>
      </c>
      <c r="E630" s="115" t="s">
        <v>10</v>
      </c>
      <c r="F630" s="291">
        <f>SUM(F631)</f>
        <v>244000</v>
      </c>
      <c r="G630" s="291">
        <f>SUM(G631)</f>
        <v>0</v>
      </c>
      <c r="H630" s="291">
        <f>SUM(H631)</f>
        <v>244000</v>
      </c>
      <c r="I630" s="291">
        <f>SUM(I631)</f>
        <v>0</v>
      </c>
      <c r="J630" s="282">
        <v>350000</v>
      </c>
      <c r="K630" s="282">
        <v>270000</v>
      </c>
      <c r="L630" s="291">
        <f>SUM(L631)</f>
        <v>0</v>
      </c>
      <c r="M630" s="291"/>
      <c r="N630" s="412">
        <f t="shared" si="125"/>
        <v>100</v>
      </c>
    </row>
    <row r="631" spans="1:14" s="2" customFormat="1" ht="22.5">
      <c r="A631" s="173"/>
      <c r="B631" s="339"/>
      <c r="C631" s="226" t="s">
        <v>82</v>
      </c>
      <c r="D631" s="227">
        <v>372</v>
      </c>
      <c r="E631" s="115" t="s">
        <v>52</v>
      </c>
      <c r="F631" s="291">
        <f>SUM(F632,F639)</f>
        <v>244000</v>
      </c>
      <c r="G631" s="291">
        <f>SUM(G632,G639)</f>
        <v>0</v>
      </c>
      <c r="H631" s="291">
        <f>SUM(H632,H639)</f>
        <v>244000</v>
      </c>
      <c r="I631" s="291">
        <f>SUM(I632,I639)</f>
        <v>0</v>
      </c>
      <c r="J631" s="280" t="e">
        <f>SUM(#REF!)</f>
        <v>#REF!</v>
      </c>
      <c r="K631" s="280" t="e">
        <f>SUM(#REF!)</f>
        <v>#REF!</v>
      </c>
      <c r="L631" s="291">
        <f>SUM(L632)</f>
        <v>0</v>
      </c>
      <c r="M631" s="291"/>
      <c r="N631" s="412">
        <f t="shared" si="125"/>
        <v>100</v>
      </c>
    </row>
    <row r="632" spans="1:14" s="4" customFormat="1" ht="12.75" hidden="1">
      <c r="A632" s="175"/>
      <c r="B632" s="128"/>
      <c r="C632" s="248" t="s">
        <v>82</v>
      </c>
      <c r="D632" s="249">
        <v>3721</v>
      </c>
      <c r="E632" s="129" t="s">
        <v>587</v>
      </c>
      <c r="F632" s="250">
        <v>155000</v>
      </c>
      <c r="G632" s="250"/>
      <c r="H632" s="250">
        <v>155000</v>
      </c>
      <c r="I632" s="250"/>
      <c r="J632" s="281"/>
      <c r="K632" s="281"/>
      <c r="L632" s="250"/>
      <c r="M632" s="250"/>
      <c r="N632" s="412">
        <f t="shared" si="125"/>
        <v>100</v>
      </c>
    </row>
    <row r="633" spans="1:14" s="4" customFormat="1" ht="12.75" hidden="1">
      <c r="A633" s="175"/>
      <c r="B633" s="128"/>
      <c r="C633" s="468"/>
      <c r="D633" s="469">
        <v>3721</v>
      </c>
      <c r="E633" s="464" t="s">
        <v>690</v>
      </c>
      <c r="F633" s="470">
        <v>10000</v>
      </c>
      <c r="G633" s="470"/>
      <c r="H633" s="470">
        <v>10000</v>
      </c>
      <c r="I633" s="470"/>
      <c r="J633" s="471"/>
      <c r="K633" s="471"/>
      <c r="L633" s="470"/>
      <c r="M633" s="470"/>
      <c r="N633" s="412">
        <f t="shared" si="125"/>
        <v>100</v>
      </c>
    </row>
    <row r="634" spans="1:14" s="4" customFormat="1" ht="12.75" hidden="1">
      <c r="A634" s="175"/>
      <c r="B634" s="128">
        <v>524</v>
      </c>
      <c r="C634" s="468"/>
      <c r="D634" s="469">
        <v>372119</v>
      </c>
      <c r="E634" s="464" t="s">
        <v>691</v>
      </c>
      <c r="F634" s="470">
        <v>50000</v>
      </c>
      <c r="G634" s="470"/>
      <c r="H634" s="470">
        <v>50000</v>
      </c>
      <c r="I634" s="470"/>
      <c r="J634" s="471"/>
      <c r="K634" s="471"/>
      <c r="L634" s="470"/>
      <c r="M634" s="470"/>
      <c r="N634" s="412">
        <f t="shared" si="125"/>
        <v>100</v>
      </c>
    </row>
    <row r="635" spans="1:14" s="4" customFormat="1" ht="12.75" hidden="1">
      <c r="A635" s="175"/>
      <c r="B635" s="128"/>
      <c r="C635" s="468"/>
      <c r="D635" s="469">
        <v>372191</v>
      </c>
      <c r="E635" s="464" t="s">
        <v>692</v>
      </c>
      <c r="F635" s="470">
        <v>10000</v>
      </c>
      <c r="G635" s="470"/>
      <c r="H635" s="470">
        <v>10000</v>
      </c>
      <c r="I635" s="470"/>
      <c r="J635" s="471"/>
      <c r="K635" s="471"/>
      <c r="L635" s="470"/>
      <c r="M635" s="470"/>
      <c r="N635" s="412">
        <f t="shared" si="125"/>
        <v>100</v>
      </c>
    </row>
    <row r="636" spans="1:14" s="4" customFormat="1" ht="12.75" hidden="1">
      <c r="A636" s="175"/>
      <c r="B636" s="128"/>
      <c r="C636" s="468"/>
      <c r="D636" s="469">
        <v>37217</v>
      </c>
      <c r="E636" s="464" t="s">
        <v>693</v>
      </c>
      <c r="F636" s="470">
        <v>15000</v>
      </c>
      <c r="G636" s="470"/>
      <c r="H636" s="470">
        <v>15000</v>
      </c>
      <c r="I636" s="470"/>
      <c r="J636" s="471"/>
      <c r="K636" s="471"/>
      <c r="L636" s="470"/>
      <c r="M636" s="470"/>
      <c r="N636" s="412">
        <f t="shared" si="125"/>
        <v>100</v>
      </c>
    </row>
    <row r="637" spans="1:14" s="4" customFormat="1" ht="12.75" hidden="1">
      <c r="A637" s="175"/>
      <c r="B637" s="128"/>
      <c r="C637" s="468"/>
      <c r="D637" s="469">
        <v>37215</v>
      </c>
      <c r="E637" s="464" t="s">
        <v>694</v>
      </c>
      <c r="F637" s="470">
        <v>60000</v>
      </c>
      <c r="G637" s="470"/>
      <c r="H637" s="470">
        <v>60000</v>
      </c>
      <c r="I637" s="470"/>
      <c r="J637" s="471"/>
      <c r="K637" s="471"/>
      <c r="L637" s="470"/>
      <c r="M637" s="470"/>
      <c r="N637" s="412">
        <f t="shared" si="125"/>
        <v>100</v>
      </c>
    </row>
    <row r="638" spans="1:14" s="4" customFormat="1" ht="12.75" hidden="1">
      <c r="A638" s="175"/>
      <c r="B638" s="128"/>
      <c r="C638" s="468"/>
      <c r="D638" s="469">
        <v>3721192.3</v>
      </c>
      <c r="E638" s="464" t="s">
        <v>695</v>
      </c>
      <c r="F638" s="470">
        <v>10000</v>
      </c>
      <c r="G638" s="470"/>
      <c r="H638" s="470">
        <v>10000</v>
      </c>
      <c r="I638" s="470"/>
      <c r="J638" s="471"/>
      <c r="K638" s="471"/>
      <c r="L638" s="470"/>
      <c r="M638" s="470"/>
      <c r="N638" s="412">
        <f t="shared" si="125"/>
        <v>100</v>
      </c>
    </row>
    <row r="639" spans="1:14" s="357" customFormat="1" ht="12.75" hidden="1">
      <c r="A639" s="354"/>
      <c r="B639" s="355"/>
      <c r="C639" s="468" t="s">
        <v>82</v>
      </c>
      <c r="D639" s="249">
        <v>3722</v>
      </c>
      <c r="E639" s="129" t="s">
        <v>566</v>
      </c>
      <c r="F639" s="250">
        <v>89000</v>
      </c>
      <c r="G639" s="250"/>
      <c r="H639" s="250">
        <v>89000</v>
      </c>
      <c r="I639" s="250"/>
      <c r="J639" s="281"/>
      <c r="K639" s="281"/>
      <c r="L639" s="250"/>
      <c r="M639" s="250"/>
      <c r="N639" s="412">
        <f t="shared" si="125"/>
        <v>100</v>
      </c>
    </row>
    <row r="640" spans="1:14" s="357" customFormat="1" ht="12.75" hidden="1">
      <c r="A640" s="354"/>
      <c r="B640" s="355"/>
      <c r="C640" s="468"/>
      <c r="D640" s="469">
        <v>37294</v>
      </c>
      <c r="E640" s="464" t="s">
        <v>696</v>
      </c>
      <c r="F640" s="470">
        <v>20000</v>
      </c>
      <c r="G640" s="470"/>
      <c r="H640" s="470">
        <v>20000</v>
      </c>
      <c r="I640" s="470"/>
      <c r="J640" s="471"/>
      <c r="K640" s="471"/>
      <c r="L640" s="470"/>
      <c r="M640" s="470"/>
      <c r="N640" s="412">
        <f t="shared" si="125"/>
        <v>100</v>
      </c>
    </row>
    <row r="641" spans="1:14" s="357" customFormat="1" ht="12.75" hidden="1">
      <c r="A641" s="354"/>
      <c r="B641" s="355"/>
      <c r="C641" s="468"/>
      <c r="D641" s="469">
        <v>37223</v>
      </c>
      <c r="E641" s="464" t="s">
        <v>697</v>
      </c>
      <c r="F641" s="470">
        <v>16000</v>
      </c>
      <c r="G641" s="470"/>
      <c r="H641" s="470">
        <v>16000</v>
      </c>
      <c r="I641" s="470"/>
      <c r="J641" s="471"/>
      <c r="K641" s="471"/>
      <c r="L641" s="470"/>
      <c r="M641" s="470"/>
      <c r="N641" s="412">
        <f t="shared" si="125"/>
        <v>100</v>
      </c>
    </row>
    <row r="642" spans="1:14" s="357" customFormat="1" ht="12.75" hidden="1">
      <c r="A642" s="354"/>
      <c r="B642" s="355"/>
      <c r="C642" s="468"/>
      <c r="D642" s="469">
        <v>37224</v>
      </c>
      <c r="E642" s="464" t="s">
        <v>698</v>
      </c>
      <c r="F642" s="470">
        <v>5000</v>
      </c>
      <c r="G642" s="470"/>
      <c r="H642" s="470">
        <v>5000</v>
      </c>
      <c r="I642" s="470"/>
      <c r="J642" s="471"/>
      <c r="K642" s="471"/>
      <c r="L642" s="470"/>
      <c r="M642" s="470"/>
      <c r="N642" s="412">
        <f t="shared" si="125"/>
        <v>100</v>
      </c>
    </row>
    <row r="643" spans="1:14" s="357" customFormat="1" ht="12.75" hidden="1">
      <c r="A643" s="354"/>
      <c r="B643" s="355"/>
      <c r="C643" s="468"/>
      <c r="D643" s="469">
        <v>372232</v>
      </c>
      <c r="E643" s="464" t="s">
        <v>699</v>
      </c>
      <c r="F643" s="470">
        <v>6000</v>
      </c>
      <c r="G643" s="470"/>
      <c r="H643" s="470">
        <v>6000</v>
      </c>
      <c r="I643" s="470"/>
      <c r="J643" s="471"/>
      <c r="K643" s="471"/>
      <c r="L643" s="470"/>
      <c r="M643" s="470"/>
      <c r="N643" s="412">
        <f t="shared" si="125"/>
        <v>100</v>
      </c>
    </row>
    <row r="644" spans="1:14" s="357" customFormat="1" ht="22.5" hidden="1">
      <c r="A644" s="354"/>
      <c r="B644" s="355"/>
      <c r="C644" s="468"/>
      <c r="D644" s="469">
        <v>272293</v>
      </c>
      <c r="E644" s="464" t="s">
        <v>700</v>
      </c>
      <c r="F644" s="470">
        <v>20000</v>
      </c>
      <c r="G644" s="470"/>
      <c r="H644" s="470">
        <v>20000</v>
      </c>
      <c r="I644" s="470"/>
      <c r="J644" s="471"/>
      <c r="K644" s="471"/>
      <c r="L644" s="470"/>
      <c r="M644" s="470"/>
      <c r="N644" s="412">
        <f t="shared" si="125"/>
        <v>100</v>
      </c>
    </row>
    <row r="645" spans="1:14" s="357" customFormat="1" ht="12.75" hidden="1">
      <c r="A645" s="354"/>
      <c r="B645" s="355"/>
      <c r="C645" s="468"/>
      <c r="D645" s="469"/>
      <c r="E645" s="464" t="s">
        <v>715</v>
      </c>
      <c r="F645" s="470">
        <v>20000</v>
      </c>
      <c r="G645" s="470"/>
      <c r="H645" s="470">
        <v>20000</v>
      </c>
      <c r="I645" s="470"/>
      <c r="J645" s="471"/>
      <c r="K645" s="471"/>
      <c r="L645" s="470"/>
      <c r="M645" s="470"/>
      <c r="N645" s="412">
        <f t="shared" si="125"/>
        <v>100</v>
      </c>
    </row>
    <row r="646" spans="1:14" s="357" customFormat="1" ht="12.75" hidden="1">
      <c r="A646" s="354"/>
      <c r="B646" s="355"/>
      <c r="C646" s="468"/>
      <c r="D646" s="469">
        <v>372292</v>
      </c>
      <c r="E646" s="464" t="s">
        <v>722</v>
      </c>
      <c r="F646" s="470">
        <v>2000</v>
      </c>
      <c r="G646" s="470"/>
      <c r="H646" s="470">
        <v>2000</v>
      </c>
      <c r="I646" s="470"/>
      <c r="J646" s="471"/>
      <c r="K646" s="471"/>
      <c r="L646" s="470"/>
      <c r="M646" s="470"/>
      <c r="N646" s="412">
        <f t="shared" si="125"/>
        <v>100</v>
      </c>
    </row>
    <row r="647" spans="1:14" s="3" customFormat="1" ht="12.75">
      <c r="A647" s="173"/>
      <c r="B647" s="339"/>
      <c r="C647" s="173" t="s">
        <v>82</v>
      </c>
      <c r="D647" s="114">
        <v>38</v>
      </c>
      <c r="E647" s="115" t="s">
        <v>5</v>
      </c>
      <c r="F647" s="95">
        <f aca="true" t="shared" si="136" ref="F647:I648">SUM(F648)</f>
        <v>5000</v>
      </c>
      <c r="G647" s="95">
        <f t="shared" si="136"/>
        <v>0</v>
      </c>
      <c r="H647" s="95">
        <f t="shared" si="136"/>
        <v>5000</v>
      </c>
      <c r="I647" s="95">
        <f t="shared" si="136"/>
        <v>0</v>
      </c>
      <c r="J647" s="97"/>
      <c r="K647" s="97"/>
      <c r="L647" s="95">
        <f>SUM(L648)</f>
        <v>0</v>
      </c>
      <c r="M647" s="95"/>
      <c r="N647" s="412">
        <f t="shared" si="125"/>
        <v>100</v>
      </c>
    </row>
    <row r="648" spans="1:14" s="3" customFormat="1" ht="12.75">
      <c r="A648" s="173"/>
      <c r="B648" s="339"/>
      <c r="C648" s="173" t="s">
        <v>82</v>
      </c>
      <c r="D648" s="114">
        <v>381</v>
      </c>
      <c r="E648" s="115" t="s">
        <v>49</v>
      </c>
      <c r="F648" s="95">
        <f t="shared" si="136"/>
        <v>5000</v>
      </c>
      <c r="G648" s="95">
        <f t="shared" si="136"/>
        <v>0</v>
      </c>
      <c r="H648" s="95">
        <f t="shared" si="136"/>
        <v>5000</v>
      </c>
      <c r="I648" s="95">
        <f t="shared" si="136"/>
        <v>0</v>
      </c>
      <c r="J648" s="94" t="e">
        <f>SUM(#REF!)</f>
        <v>#REF!</v>
      </c>
      <c r="K648" s="94" t="e">
        <f>SUM(#REF!)</f>
        <v>#REF!</v>
      </c>
      <c r="L648" s="95">
        <f>SUM(L649)</f>
        <v>0</v>
      </c>
      <c r="M648" s="95"/>
      <c r="N648" s="412">
        <f t="shared" si="125"/>
        <v>100</v>
      </c>
    </row>
    <row r="649" spans="1:14" s="4" customFormat="1" ht="12.75" hidden="1">
      <c r="A649" s="175"/>
      <c r="B649" s="128">
        <v>11</v>
      </c>
      <c r="C649" s="175" t="s">
        <v>82</v>
      </c>
      <c r="D649" s="128">
        <v>3811</v>
      </c>
      <c r="E649" s="129" t="s">
        <v>320</v>
      </c>
      <c r="F649" s="96">
        <v>5000</v>
      </c>
      <c r="G649" s="96"/>
      <c r="H649" s="96">
        <v>5000</v>
      </c>
      <c r="I649" s="96"/>
      <c r="J649" s="98"/>
      <c r="K649" s="98"/>
      <c r="L649" s="96"/>
      <c r="M649" s="96"/>
      <c r="N649" s="412">
        <f t="shared" si="125"/>
        <v>100</v>
      </c>
    </row>
    <row r="650" spans="1:14" s="397" customFormat="1" ht="12.75">
      <c r="A650" s="399" t="s">
        <v>554</v>
      </c>
      <c r="B650" s="400" t="s">
        <v>749</v>
      </c>
      <c r="C650" s="399" t="s">
        <v>82</v>
      </c>
      <c r="D650" s="400" t="s">
        <v>242</v>
      </c>
      <c r="E650" s="401" t="s">
        <v>555</v>
      </c>
      <c r="F650" s="398">
        <f>SUM(F652)</f>
        <v>451000</v>
      </c>
      <c r="G650" s="398">
        <f aca="true" t="shared" si="137" ref="G650:L650">SUM(G652)</f>
        <v>0</v>
      </c>
      <c r="H650" s="398">
        <f t="shared" si="137"/>
        <v>451000</v>
      </c>
      <c r="I650" s="398">
        <f t="shared" si="137"/>
        <v>0</v>
      </c>
      <c r="J650" s="398">
        <f t="shared" si="137"/>
        <v>0</v>
      </c>
      <c r="K650" s="398">
        <f t="shared" si="137"/>
        <v>0</v>
      </c>
      <c r="L650" s="398">
        <f t="shared" si="137"/>
        <v>0</v>
      </c>
      <c r="M650" s="398"/>
      <c r="N650" s="412">
        <f t="shared" si="125"/>
        <v>100</v>
      </c>
    </row>
    <row r="651" spans="1:14" s="411" customFormat="1" ht="12.75">
      <c r="A651" s="423"/>
      <c r="B651" s="425">
        <v>528</v>
      </c>
      <c r="C651" s="423"/>
      <c r="D651" s="425"/>
      <c r="E651" s="426" t="s">
        <v>569</v>
      </c>
      <c r="F651" s="427">
        <v>451000</v>
      </c>
      <c r="G651" s="427"/>
      <c r="H651" s="427">
        <v>451000</v>
      </c>
      <c r="I651" s="427"/>
      <c r="J651" s="427"/>
      <c r="K651" s="427"/>
      <c r="L651" s="427"/>
      <c r="M651" s="427"/>
      <c r="N651" s="412">
        <f t="shared" si="125"/>
        <v>100</v>
      </c>
    </row>
    <row r="652" spans="1:14" s="4" customFormat="1" ht="12.75">
      <c r="A652" s="175"/>
      <c r="B652" s="128"/>
      <c r="C652" s="173" t="s">
        <v>82</v>
      </c>
      <c r="D652" s="114">
        <v>3</v>
      </c>
      <c r="E652" s="115" t="s">
        <v>3</v>
      </c>
      <c r="F652" s="95">
        <f aca="true" t="shared" si="138" ref="F652:L652">SUM(F653,F659)</f>
        <v>451000</v>
      </c>
      <c r="G652" s="95">
        <f t="shared" si="138"/>
        <v>0</v>
      </c>
      <c r="H652" s="95">
        <f t="shared" si="138"/>
        <v>451000</v>
      </c>
      <c r="I652" s="95">
        <f t="shared" si="138"/>
        <v>0</v>
      </c>
      <c r="J652" s="95">
        <f t="shared" si="138"/>
        <v>0</v>
      </c>
      <c r="K652" s="95">
        <f t="shared" si="138"/>
        <v>0</v>
      </c>
      <c r="L652" s="95">
        <f t="shared" si="138"/>
        <v>0</v>
      </c>
      <c r="M652" s="95"/>
      <c r="N652" s="412">
        <f t="shared" si="125"/>
        <v>100</v>
      </c>
    </row>
    <row r="653" spans="1:14" s="4" customFormat="1" ht="12.75">
      <c r="A653" s="175"/>
      <c r="B653" s="128"/>
      <c r="C653" s="173" t="s">
        <v>82</v>
      </c>
      <c r="D653" s="114">
        <v>31</v>
      </c>
      <c r="E653" s="115" t="s">
        <v>6</v>
      </c>
      <c r="F653" s="95">
        <f aca="true" t="shared" si="139" ref="F653:L653">SUM(F654,F656)</f>
        <v>406000</v>
      </c>
      <c r="G653" s="95">
        <f t="shared" si="139"/>
        <v>0</v>
      </c>
      <c r="H653" s="95">
        <f t="shared" si="139"/>
        <v>406000</v>
      </c>
      <c r="I653" s="95">
        <f t="shared" si="139"/>
        <v>0</v>
      </c>
      <c r="J653" s="95">
        <f t="shared" si="139"/>
        <v>0</v>
      </c>
      <c r="K653" s="95">
        <f t="shared" si="139"/>
        <v>0</v>
      </c>
      <c r="L653" s="95">
        <f t="shared" si="139"/>
        <v>0</v>
      </c>
      <c r="M653" s="95"/>
      <c r="N653" s="412">
        <f t="shared" si="125"/>
        <v>100</v>
      </c>
    </row>
    <row r="654" spans="1:14" s="4" customFormat="1" ht="12.75">
      <c r="A654" s="175"/>
      <c r="B654" s="128"/>
      <c r="C654" s="173" t="s">
        <v>82</v>
      </c>
      <c r="D654" s="114">
        <v>311</v>
      </c>
      <c r="E654" s="115" t="s">
        <v>229</v>
      </c>
      <c r="F654" s="95">
        <f aca="true" t="shared" si="140" ref="F654:L654">SUM(F655)</f>
        <v>350000</v>
      </c>
      <c r="G654" s="95">
        <f t="shared" si="140"/>
        <v>0</v>
      </c>
      <c r="H654" s="95">
        <f t="shared" si="140"/>
        <v>350000</v>
      </c>
      <c r="I654" s="95">
        <f t="shared" si="140"/>
        <v>0</v>
      </c>
      <c r="J654" s="95">
        <f t="shared" si="140"/>
        <v>0</v>
      </c>
      <c r="K654" s="95">
        <f t="shared" si="140"/>
        <v>0</v>
      </c>
      <c r="L654" s="95">
        <f t="shared" si="140"/>
        <v>0</v>
      </c>
      <c r="M654" s="95"/>
      <c r="N654" s="412">
        <f t="shared" si="125"/>
        <v>100</v>
      </c>
    </row>
    <row r="655" spans="1:14" s="4" customFormat="1" ht="12.75" hidden="1">
      <c r="A655" s="354"/>
      <c r="B655" s="355"/>
      <c r="C655" s="175" t="s">
        <v>82</v>
      </c>
      <c r="D655" s="128">
        <v>3111</v>
      </c>
      <c r="E655" s="129" t="s">
        <v>309</v>
      </c>
      <c r="F655" s="96">
        <v>350000</v>
      </c>
      <c r="G655" s="96"/>
      <c r="H655" s="96">
        <v>350000</v>
      </c>
      <c r="I655" s="96"/>
      <c r="J655" s="98"/>
      <c r="K655" s="98"/>
      <c r="L655" s="96"/>
      <c r="M655" s="96"/>
      <c r="N655" s="412">
        <f t="shared" si="125"/>
        <v>100</v>
      </c>
    </row>
    <row r="656" spans="1:14" s="4" customFormat="1" ht="12.75">
      <c r="A656" s="175"/>
      <c r="B656" s="128"/>
      <c r="C656" s="173" t="s">
        <v>82</v>
      </c>
      <c r="D656" s="114">
        <v>313</v>
      </c>
      <c r="E656" s="115" t="s">
        <v>556</v>
      </c>
      <c r="F656" s="95">
        <f aca="true" t="shared" si="141" ref="F656:L656">SUM(F657,F658)</f>
        <v>56000</v>
      </c>
      <c r="G656" s="95">
        <f t="shared" si="141"/>
        <v>0</v>
      </c>
      <c r="H656" s="95">
        <f t="shared" si="141"/>
        <v>56000</v>
      </c>
      <c r="I656" s="95">
        <f t="shared" si="141"/>
        <v>0</v>
      </c>
      <c r="J656" s="95">
        <f t="shared" si="141"/>
        <v>0</v>
      </c>
      <c r="K656" s="95">
        <f t="shared" si="141"/>
        <v>0</v>
      </c>
      <c r="L656" s="95">
        <f t="shared" si="141"/>
        <v>0</v>
      </c>
      <c r="M656" s="95"/>
      <c r="N656" s="412">
        <f t="shared" si="125"/>
        <v>100</v>
      </c>
    </row>
    <row r="657" spans="1:14" s="4" customFormat="1" ht="12.75" hidden="1">
      <c r="A657" s="354"/>
      <c r="B657" s="355"/>
      <c r="C657" s="175" t="s">
        <v>82</v>
      </c>
      <c r="D657" s="128">
        <v>3132</v>
      </c>
      <c r="E657" s="129" t="s">
        <v>310</v>
      </c>
      <c r="F657" s="96">
        <v>50000</v>
      </c>
      <c r="G657" s="96"/>
      <c r="H657" s="96">
        <v>50000</v>
      </c>
      <c r="I657" s="96"/>
      <c r="J657" s="98"/>
      <c r="K657" s="98"/>
      <c r="L657" s="96"/>
      <c r="M657" s="96"/>
      <c r="N657" s="412">
        <f t="shared" si="125"/>
        <v>100</v>
      </c>
    </row>
    <row r="658" spans="1:14" s="4" customFormat="1" ht="12.75" hidden="1">
      <c r="A658" s="354"/>
      <c r="B658" s="355"/>
      <c r="C658" s="175" t="s">
        <v>82</v>
      </c>
      <c r="D658" s="128">
        <v>3133</v>
      </c>
      <c r="E658" s="129" t="s">
        <v>311</v>
      </c>
      <c r="F658" s="96">
        <v>6000</v>
      </c>
      <c r="G658" s="96"/>
      <c r="H658" s="96">
        <v>6000</v>
      </c>
      <c r="I658" s="96"/>
      <c r="J658" s="98"/>
      <c r="K658" s="98"/>
      <c r="L658" s="96"/>
      <c r="M658" s="96"/>
      <c r="N658" s="412">
        <f aca="true" t="shared" si="142" ref="N658:N721">+H658/F658*100</f>
        <v>100</v>
      </c>
    </row>
    <row r="659" spans="1:14" s="4" customFormat="1" ht="12.75">
      <c r="A659" s="175"/>
      <c r="B659" s="128"/>
      <c r="C659" s="173" t="s">
        <v>82</v>
      </c>
      <c r="D659" s="114">
        <v>32</v>
      </c>
      <c r="E659" s="115" t="s">
        <v>4</v>
      </c>
      <c r="F659" s="95">
        <f aca="true" t="shared" si="143" ref="F659:L660">SUM(F660)</f>
        <v>45000</v>
      </c>
      <c r="G659" s="95">
        <f t="shared" si="143"/>
        <v>0</v>
      </c>
      <c r="H659" s="95">
        <f t="shared" si="143"/>
        <v>45000</v>
      </c>
      <c r="I659" s="95">
        <f t="shared" si="143"/>
        <v>0</v>
      </c>
      <c r="J659" s="95">
        <f t="shared" si="143"/>
        <v>0</v>
      </c>
      <c r="K659" s="95">
        <f t="shared" si="143"/>
        <v>0</v>
      </c>
      <c r="L659" s="95">
        <f t="shared" si="143"/>
        <v>0</v>
      </c>
      <c r="M659" s="95"/>
      <c r="N659" s="412">
        <f t="shared" si="142"/>
        <v>100</v>
      </c>
    </row>
    <row r="660" spans="1:14" s="4" customFormat="1" ht="12.75">
      <c r="A660" s="175"/>
      <c r="B660" s="128"/>
      <c r="C660" s="173" t="s">
        <v>82</v>
      </c>
      <c r="D660" s="114">
        <v>321</v>
      </c>
      <c r="E660" s="115" t="s">
        <v>557</v>
      </c>
      <c r="F660" s="95">
        <f t="shared" si="143"/>
        <v>45000</v>
      </c>
      <c r="G660" s="95">
        <f t="shared" si="143"/>
        <v>0</v>
      </c>
      <c r="H660" s="95">
        <f t="shared" si="143"/>
        <v>45000</v>
      </c>
      <c r="I660" s="95">
        <f t="shared" si="143"/>
        <v>0</v>
      </c>
      <c r="J660" s="95">
        <f t="shared" si="143"/>
        <v>0</v>
      </c>
      <c r="K660" s="95">
        <f t="shared" si="143"/>
        <v>0</v>
      </c>
      <c r="L660" s="95">
        <f t="shared" si="143"/>
        <v>0</v>
      </c>
      <c r="M660" s="95"/>
      <c r="N660" s="412">
        <f t="shared" si="142"/>
        <v>100</v>
      </c>
    </row>
    <row r="661" spans="1:14" s="357" customFormat="1" ht="12.75" hidden="1">
      <c r="A661" s="354"/>
      <c r="B661" s="355"/>
      <c r="C661" s="175" t="s">
        <v>82</v>
      </c>
      <c r="D661" s="128">
        <v>3212</v>
      </c>
      <c r="E661" s="129" t="s">
        <v>558</v>
      </c>
      <c r="F661" s="96">
        <v>45000</v>
      </c>
      <c r="G661" s="96"/>
      <c r="H661" s="96">
        <v>45000</v>
      </c>
      <c r="I661" s="96"/>
      <c r="J661" s="98"/>
      <c r="K661" s="98"/>
      <c r="L661" s="96"/>
      <c r="M661" s="96"/>
      <c r="N661" s="412">
        <f t="shared" si="142"/>
        <v>100</v>
      </c>
    </row>
    <row r="662" spans="1:14" s="357" customFormat="1" ht="12.75">
      <c r="A662" s="399" t="s">
        <v>748</v>
      </c>
      <c r="B662" s="400" t="s">
        <v>766</v>
      </c>
      <c r="C662" s="399" t="s">
        <v>750</v>
      </c>
      <c r="D662" s="400" t="s">
        <v>242</v>
      </c>
      <c r="E662" s="401" t="s">
        <v>751</v>
      </c>
      <c r="F662" s="398">
        <f>SUM(F664)</f>
        <v>85000</v>
      </c>
      <c r="G662" s="398">
        <f aca="true" t="shared" si="144" ref="G662:M662">SUM(G664)</f>
        <v>0</v>
      </c>
      <c r="H662" s="398">
        <f t="shared" si="144"/>
        <v>85000</v>
      </c>
      <c r="I662" s="398">
        <f t="shared" si="144"/>
        <v>0</v>
      </c>
      <c r="J662" s="398">
        <f t="shared" si="144"/>
        <v>0</v>
      </c>
      <c r="K662" s="398">
        <f t="shared" si="144"/>
        <v>0</v>
      </c>
      <c r="L662" s="398">
        <f t="shared" si="144"/>
        <v>0</v>
      </c>
      <c r="M662" s="398">
        <f t="shared" si="144"/>
        <v>0</v>
      </c>
      <c r="N662" s="412">
        <f t="shared" si="142"/>
        <v>100</v>
      </c>
    </row>
    <row r="663" spans="1:14" s="357" customFormat="1" ht="12.75">
      <c r="A663" s="484"/>
      <c r="B663" s="488">
        <v>11</v>
      </c>
      <c r="C663" s="485"/>
      <c r="D663" s="486"/>
      <c r="E663" s="489" t="s">
        <v>567</v>
      </c>
      <c r="F663" s="507">
        <v>85000</v>
      </c>
      <c r="G663" s="487"/>
      <c r="H663" s="507">
        <v>85000</v>
      </c>
      <c r="I663" s="487"/>
      <c r="J663" s="487"/>
      <c r="K663" s="487"/>
      <c r="L663" s="487"/>
      <c r="M663" s="487"/>
      <c r="N663" s="412">
        <f t="shared" si="142"/>
        <v>100</v>
      </c>
    </row>
    <row r="664" spans="1:14" s="357" customFormat="1" ht="12.75">
      <c r="A664" s="354"/>
      <c r="B664" s="355"/>
      <c r="C664" s="173" t="s">
        <v>750</v>
      </c>
      <c r="D664" s="114">
        <v>3</v>
      </c>
      <c r="E664" s="115" t="s">
        <v>3</v>
      </c>
      <c r="F664" s="96">
        <f>SUM(F667)</f>
        <v>85000</v>
      </c>
      <c r="G664" s="96">
        <f aca="true" t="shared" si="145" ref="G664:M664">SUM(G667)</f>
        <v>0</v>
      </c>
      <c r="H664" s="96">
        <f t="shared" si="145"/>
        <v>85000</v>
      </c>
      <c r="I664" s="96">
        <f t="shared" si="145"/>
        <v>0</v>
      </c>
      <c r="J664" s="96">
        <f t="shared" si="145"/>
        <v>0</v>
      </c>
      <c r="K664" s="96">
        <f t="shared" si="145"/>
        <v>0</v>
      </c>
      <c r="L664" s="96">
        <f t="shared" si="145"/>
        <v>0</v>
      </c>
      <c r="M664" s="96">
        <f t="shared" si="145"/>
        <v>0</v>
      </c>
      <c r="N664" s="412">
        <f t="shared" si="142"/>
        <v>100</v>
      </c>
    </row>
    <row r="665" spans="1:14" s="357" customFormat="1" ht="22.5">
      <c r="A665" s="354"/>
      <c r="B665" s="355"/>
      <c r="C665" s="173" t="s">
        <v>750</v>
      </c>
      <c r="D665" s="114">
        <v>37</v>
      </c>
      <c r="E665" s="115" t="s">
        <v>752</v>
      </c>
      <c r="F665" s="96">
        <f aca="true" t="shared" si="146" ref="F665:M666">SUM(F666)</f>
        <v>85000</v>
      </c>
      <c r="G665" s="96">
        <f t="shared" si="146"/>
        <v>0</v>
      </c>
      <c r="H665" s="96">
        <f t="shared" si="146"/>
        <v>85000</v>
      </c>
      <c r="I665" s="96">
        <f t="shared" si="146"/>
        <v>0</v>
      </c>
      <c r="J665" s="96">
        <f t="shared" si="146"/>
        <v>0</v>
      </c>
      <c r="K665" s="96">
        <f t="shared" si="146"/>
        <v>0</v>
      </c>
      <c r="L665" s="96">
        <f t="shared" si="146"/>
        <v>0</v>
      </c>
      <c r="M665" s="96">
        <f t="shared" si="146"/>
        <v>0</v>
      </c>
      <c r="N665" s="412">
        <f t="shared" si="142"/>
        <v>100</v>
      </c>
    </row>
    <row r="666" spans="1:14" s="357" customFormat="1" ht="22.5">
      <c r="A666" s="354"/>
      <c r="B666" s="355"/>
      <c r="C666" s="173" t="s">
        <v>750</v>
      </c>
      <c r="D666" s="114">
        <v>372</v>
      </c>
      <c r="E666" s="115" t="s">
        <v>52</v>
      </c>
      <c r="F666" s="96">
        <f t="shared" si="146"/>
        <v>85000</v>
      </c>
      <c r="G666" s="96">
        <f t="shared" si="146"/>
        <v>0</v>
      </c>
      <c r="H666" s="96">
        <f t="shared" si="146"/>
        <v>85000</v>
      </c>
      <c r="I666" s="96">
        <f t="shared" si="146"/>
        <v>0</v>
      </c>
      <c r="J666" s="96">
        <f t="shared" si="146"/>
        <v>0</v>
      </c>
      <c r="K666" s="96">
        <f t="shared" si="146"/>
        <v>0</v>
      </c>
      <c r="L666" s="96">
        <f t="shared" si="146"/>
        <v>0</v>
      </c>
      <c r="M666" s="96">
        <f t="shared" si="146"/>
        <v>0</v>
      </c>
      <c r="N666" s="412">
        <f t="shared" si="142"/>
        <v>100</v>
      </c>
    </row>
    <row r="667" spans="1:14" s="357" customFormat="1" ht="12.75" hidden="1">
      <c r="A667" s="354"/>
      <c r="B667" s="355"/>
      <c r="C667" s="175" t="s">
        <v>750</v>
      </c>
      <c r="D667" s="128">
        <v>3722</v>
      </c>
      <c r="E667" s="129" t="s">
        <v>566</v>
      </c>
      <c r="F667" s="96">
        <v>85000</v>
      </c>
      <c r="G667" s="356"/>
      <c r="H667" s="96">
        <v>85000</v>
      </c>
      <c r="I667" s="96"/>
      <c r="J667" s="98"/>
      <c r="K667" s="98"/>
      <c r="L667" s="96"/>
      <c r="M667" s="96"/>
      <c r="N667" s="412">
        <f t="shared" si="142"/>
        <v>100</v>
      </c>
    </row>
    <row r="668" spans="1:14" s="3" customFormat="1" ht="12.75">
      <c r="A668" s="261" t="s">
        <v>165</v>
      </c>
      <c r="B668" s="262"/>
      <c r="C668" s="263"/>
      <c r="D668" s="204" t="s">
        <v>292</v>
      </c>
      <c r="E668" s="182" t="s">
        <v>293</v>
      </c>
      <c r="F668" s="168">
        <f>SUM(F669,F675,F681,)</f>
        <v>36000</v>
      </c>
      <c r="G668" s="168">
        <f aca="true" t="shared" si="147" ref="G668:L668">SUM(G669,G675,G681,)</f>
        <v>0</v>
      </c>
      <c r="H668" s="168">
        <f t="shared" si="147"/>
        <v>36000</v>
      </c>
      <c r="I668" s="168">
        <f t="shared" si="147"/>
        <v>0</v>
      </c>
      <c r="J668" s="168">
        <f t="shared" si="147"/>
        <v>271000</v>
      </c>
      <c r="K668" s="168">
        <f t="shared" si="147"/>
        <v>153900</v>
      </c>
      <c r="L668" s="168">
        <f t="shared" si="147"/>
        <v>0</v>
      </c>
      <c r="M668" s="168"/>
      <c r="N668" s="412">
        <f t="shared" si="142"/>
        <v>100</v>
      </c>
    </row>
    <row r="669" spans="1:14" s="3" customFormat="1" ht="22.5">
      <c r="A669" s="214" t="s">
        <v>167</v>
      </c>
      <c r="B669" s="215" t="s">
        <v>498</v>
      </c>
      <c r="C669" s="229" t="s">
        <v>83</v>
      </c>
      <c r="D669" s="224" t="s">
        <v>242</v>
      </c>
      <c r="E669" s="194" t="s">
        <v>39</v>
      </c>
      <c r="F669" s="225">
        <f>SUM(F671)</f>
        <v>10000</v>
      </c>
      <c r="G669" s="225">
        <f>SUM(G671)</f>
        <v>0</v>
      </c>
      <c r="H669" s="225">
        <f>SUM(H671)</f>
        <v>10000</v>
      </c>
      <c r="I669" s="225">
        <f>SUM(I671)</f>
        <v>0</v>
      </c>
      <c r="J669" s="225">
        <v>66000</v>
      </c>
      <c r="K669" s="225">
        <v>50400</v>
      </c>
      <c r="L669" s="225">
        <f>SUM(L671)</f>
        <v>0</v>
      </c>
      <c r="M669" s="225"/>
      <c r="N669" s="412">
        <f t="shared" si="142"/>
        <v>100</v>
      </c>
    </row>
    <row r="670" spans="1:14" s="407" customFormat="1" ht="12.75">
      <c r="A670" s="432"/>
      <c r="B670" s="433">
        <v>11</v>
      </c>
      <c r="C670" s="442"/>
      <c r="D670" s="439"/>
      <c r="E670" s="426" t="s">
        <v>567</v>
      </c>
      <c r="F670" s="440">
        <v>10000</v>
      </c>
      <c r="G670" s="440"/>
      <c r="H670" s="440">
        <v>10000</v>
      </c>
      <c r="I670" s="440"/>
      <c r="J670" s="440"/>
      <c r="K670" s="440"/>
      <c r="L670" s="440"/>
      <c r="M670" s="440"/>
      <c r="N670" s="412">
        <f t="shared" si="142"/>
        <v>100</v>
      </c>
    </row>
    <row r="671" spans="1:14" s="3" customFormat="1" ht="12.75">
      <c r="A671" s="173"/>
      <c r="B671" s="128"/>
      <c r="C671" s="173" t="s">
        <v>83</v>
      </c>
      <c r="D671" s="114">
        <v>3</v>
      </c>
      <c r="E671" s="115" t="s">
        <v>3</v>
      </c>
      <c r="F671" s="95">
        <f>SUM(F672)</f>
        <v>10000</v>
      </c>
      <c r="G671" s="95">
        <f>SUM(G672)</f>
        <v>0</v>
      </c>
      <c r="H671" s="95">
        <f>SUM(H672)</f>
        <v>10000</v>
      </c>
      <c r="I671" s="95">
        <f>SUM(I672)</f>
        <v>0</v>
      </c>
      <c r="J671" s="93">
        <v>66000</v>
      </c>
      <c r="K671" s="93">
        <v>50400</v>
      </c>
      <c r="L671" s="95">
        <f>SUM(L672)</f>
        <v>0</v>
      </c>
      <c r="M671" s="95"/>
      <c r="N671" s="412">
        <f t="shared" si="142"/>
        <v>100</v>
      </c>
    </row>
    <row r="672" spans="1:14" s="3" customFormat="1" ht="12.75">
      <c r="A672" s="173"/>
      <c r="B672" s="128"/>
      <c r="C672" s="173" t="s">
        <v>83</v>
      </c>
      <c r="D672" s="114">
        <v>38</v>
      </c>
      <c r="E672" s="115" t="s">
        <v>5</v>
      </c>
      <c r="F672" s="95">
        <f aca="true" t="shared" si="148" ref="F672:I673">SUM(F673)</f>
        <v>10000</v>
      </c>
      <c r="G672" s="95">
        <f t="shared" si="148"/>
        <v>0</v>
      </c>
      <c r="H672" s="95">
        <f t="shared" si="148"/>
        <v>10000</v>
      </c>
      <c r="I672" s="95">
        <f t="shared" si="148"/>
        <v>0</v>
      </c>
      <c r="J672" s="93">
        <v>66000</v>
      </c>
      <c r="K672" s="93">
        <v>50400</v>
      </c>
      <c r="L672" s="95">
        <f>SUM(L673)</f>
        <v>0</v>
      </c>
      <c r="M672" s="95"/>
      <c r="N672" s="412">
        <f t="shared" si="142"/>
        <v>100</v>
      </c>
    </row>
    <row r="673" spans="1:14" s="3" customFormat="1" ht="12.75">
      <c r="A673" s="173"/>
      <c r="B673" s="339"/>
      <c r="C673" s="173" t="s">
        <v>83</v>
      </c>
      <c r="D673" s="114">
        <v>381</v>
      </c>
      <c r="E673" s="115" t="s">
        <v>49</v>
      </c>
      <c r="F673" s="95">
        <f t="shared" si="148"/>
        <v>10000</v>
      </c>
      <c r="G673" s="95">
        <f t="shared" si="148"/>
        <v>0</v>
      </c>
      <c r="H673" s="95">
        <f t="shared" si="148"/>
        <v>10000</v>
      </c>
      <c r="I673" s="95">
        <f t="shared" si="148"/>
        <v>0</v>
      </c>
      <c r="J673" s="94" t="e">
        <f>SUM(#REF!)</f>
        <v>#REF!</v>
      </c>
      <c r="K673" s="94" t="e">
        <f>SUM(#REF!)</f>
        <v>#REF!</v>
      </c>
      <c r="L673" s="95">
        <f>SUM(L674)</f>
        <v>0</v>
      </c>
      <c r="M673" s="95"/>
      <c r="N673" s="412">
        <f t="shared" si="142"/>
        <v>100</v>
      </c>
    </row>
    <row r="674" spans="1:14" s="4" customFormat="1" ht="12.75" hidden="1">
      <c r="A674" s="175"/>
      <c r="B674" s="128"/>
      <c r="C674" s="175" t="s">
        <v>83</v>
      </c>
      <c r="D674" s="128">
        <v>3811</v>
      </c>
      <c r="E674" s="129" t="s">
        <v>320</v>
      </c>
      <c r="F674" s="96">
        <v>10000</v>
      </c>
      <c r="G674" s="96"/>
      <c r="H674" s="96">
        <v>10000</v>
      </c>
      <c r="I674" s="96"/>
      <c r="J674" s="98"/>
      <c r="K674" s="98"/>
      <c r="L674" s="96"/>
      <c r="M674" s="96"/>
      <c r="N674" s="412">
        <f t="shared" si="142"/>
        <v>100</v>
      </c>
    </row>
    <row r="675" spans="1:14" ht="12.75">
      <c r="A675" s="169" t="s">
        <v>166</v>
      </c>
      <c r="B675" s="504" t="s">
        <v>499</v>
      </c>
      <c r="C675" s="198" t="s">
        <v>83</v>
      </c>
      <c r="D675" s="199" t="s">
        <v>242</v>
      </c>
      <c r="E675" s="171" t="s">
        <v>430</v>
      </c>
      <c r="F675" s="172">
        <f>SUM(F677)</f>
        <v>16000</v>
      </c>
      <c r="G675" s="172">
        <f>SUM(G677)</f>
        <v>0</v>
      </c>
      <c r="H675" s="172">
        <f>SUM(H677)</f>
        <v>16000</v>
      </c>
      <c r="I675" s="172">
        <f>SUM(I677)</f>
        <v>0</v>
      </c>
      <c r="J675" s="172">
        <v>40000</v>
      </c>
      <c r="K675" s="172">
        <f>+K677</f>
        <v>27000</v>
      </c>
      <c r="L675" s="172">
        <f>SUM(L677)</f>
        <v>0</v>
      </c>
      <c r="M675" s="172"/>
      <c r="N675" s="412">
        <f t="shared" si="142"/>
        <v>100</v>
      </c>
    </row>
    <row r="676" spans="1:14" s="406" customFormat="1" ht="12.75">
      <c r="A676" s="419"/>
      <c r="B676" s="428">
        <v>11</v>
      </c>
      <c r="C676" s="429"/>
      <c r="D676" s="421"/>
      <c r="E676" s="421" t="s">
        <v>567</v>
      </c>
      <c r="F676" s="422">
        <v>16000</v>
      </c>
      <c r="G676" s="422"/>
      <c r="H676" s="422">
        <v>16000</v>
      </c>
      <c r="I676" s="422"/>
      <c r="J676" s="422"/>
      <c r="K676" s="422"/>
      <c r="L676" s="422"/>
      <c r="M676" s="422"/>
      <c r="N676" s="412">
        <f t="shared" si="142"/>
        <v>100</v>
      </c>
    </row>
    <row r="677" spans="1:14" s="2" customFormat="1" ht="12.75">
      <c r="A677" s="173"/>
      <c r="B677" s="128"/>
      <c r="C677" s="173" t="s">
        <v>83</v>
      </c>
      <c r="D677" s="114">
        <v>3</v>
      </c>
      <c r="E677" s="115" t="s">
        <v>3</v>
      </c>
      <c r="F677" s="95">
        <f>SUM(F678)</f>
        <v>16000</v>
      </c>
      <c r="G677" s="95">
        <f>SUM(G678)</f>
        <v>0</v>
      </c>
      <c r="H677" s="95">
        <f>SUM(H678)</f>
        <v>16000</v>
      </c>
      <c r="I677" s="95">
        <f>SUM(I678)</f>
        <v>0</v>
      </c>
      <c r="J677" s="93">
        <v>40000</v>
      </c>
      <c r="K677" s="93">
        <v>27000</v>
      </c>
      <c r="L677" s="95">
        <f>SUM(L678)</f>
        <v>0</v>
      </c>
      <c r="M677" s="95"/>
      <c r="N677" s="412">
        <f t="shared" si="142"/>
        <v>100</v>
      </c>
    </row>
    <row r="678" spans="1:14" s="2" customFormat="1" ht="12.75">
      <c r="A678" s="173"/>
      <c r="B678" s="128"/>
      <c r="C678" s="173" t="s">
        <v>83</v>
      </c>
      <c r="D678" s="114">
        <v>38</v>
      </c>
      <c r="E678" s="115" t="s">
        <v>5</v>
      </c>
      <c r="F678" s="95">
        <f aca="true" t="shared" si="149" ref="F678:I679">SUM(F679)</f>
        <v>16000</v>
      </c>
      <c r="G678" s="95">
        <f t="shared" si="149"/>
        <v>0</v>
      </c>
      <c r="H678" s="95">
        <f t="shared" si="149"/>
        <v>16000</v>
      </c>
      <c r="I678" s="95">
        <f t="shared" si="149"/>
        <v>0</v>
      </c>
      <c r="J678" s="93">
        <v>40000</v>
      </c>
      <c r="K678" s="93">
        <v>27000</v>
      </c>
      <c r="L678" s="95">
        <f>SUM(L679)</f>
        <v>0</v>
      </c>
      <c r="M678" s="95"/>
      <c r="N678" s="412">
        <f t="shared" si="142"/>
        <v>100</v>
      </c>
    </row>
    <row r="679" spans="1:14" s="2" customFormat="1" ht="12.75">
      <c r="A679" s="173"/>
      <c r="B679" s="339"/>
      <c r="C679" s="173" t="s">
        <v>83</v>
      </c>
      <c r="D679" s="114">
        <v>381</v>
      </c>
      <c r="E679" s="115" t="s">
        <v>49</v>
      </c>
      <c r="F679" s="95">
        <f t="shared" si="149"/>
        <v>16000</v>
      </c>
      <c r="G679" s="95">
        <f t="shared" si="149"/>
        <v>0</v>
      </c>
      <c r="H679" s="95">
        <f t="shared" si="149"/>
        <v>16000</v>
      </c>
      <c r="I679" s="95">
        <f t="shared" si="149"/>
        <v>0</v>
      </c>
      <c r="J679" s="94" t="e">
        <f>SUM(#REF!)</f>
        <v>#REF!</v>
      </c>
      <c r="K679" s="94" t="e">
        <f>SUM(#REF!)</f>
        <v>#REF!</v>
      </c>
      <c r="L679" s="95">
        <f>SUM(L680)</f>
        <v>0</v>
      </c>
      <c r="M679" s="95"/>
      <c r="N679" s="412">
        <f t="shared" si="142"/>
        <v>100</v>
      </c>
    </row>
    <row r="680" spans="1:14" s="4" customFormat="1" ht="12.75" hidden="1">
      <c r="A680" s="175"/>
      <c r="B680" s="128"/>
      <c r="C680" s="175" t="s">
        <v>83</v>
      </c>
      <c r="D680" s="128">
        <v>3811</v>
      </c>
      <c r="E680" s="129" t="s">
        <v>320</v>
      </c>
      <c r="F680" s="96">
        <v>16000</v>
      </c>
      <c r="G680" s="96"/>
      <c r="H680" s="96">
        <v>16000</v>
      </c>
      <c r="I680" s="96"/>
      <c r="J680" s="98"/>
      <c r="K680" s="98"/>
      <c r="L680" s="96"/>
      <c r="M680" s="96"/>
      <c r="N680" s="412">
        <f t="shared" si="142"/>
        <v>100</v>
      </c>
    </row>
    <row r="681" spans="1:14" ht="12.75">
      <c r="A681" s="169" t="s">
        <v>168</v>
      </c>
      <c r="B681" s="504" t="s">
        <v>500</v>
      </c>
      <c r="C681" s="198" t="s">
        <v>83</v>
      </c>
      <c r="D681" s="199" t="s">
        <v>242</v>
      </c>
      <c r="E681" s="171" t="s">
        <v>701</v>
      </c>
      <c r="F681" s="172">
        <f>SUM(F683)</f>
        <v>10000</v>
      </c>
      <c r="G681" s="172">
        <f>SUM(G683)</f>
        <v>0</v>
      </c>
      <c r="H681" s="172">
        <f>SUM(H683)</f>
        <v>10000</v>
      </c>
      <c r="I681" s="172">
        <f>SUM(I683)</f>
        <v>0</v>
      </c>
      <c r="J681" s="172">
        <v>165000</v>
      </c>
      <c r="K681" s="172">
        <v>76500</v>
      </c>
      <c r="L681" s="172">
        <f>SUM(L683)</f>
        <v>0</v>
      </c>
      <c r="M681" s="172"/>
      <c r="N681" s="412">
        <f t="shared" si="142"/>
        <v>100</v>
      </c>
    </row>
    <row r="682" spans="1:14" s="406" customFormat="1" ht="12.75">
      <c r="A682" s="419"/>
      <c r="B682" s="428">
        <v>11</v>
      </c>
      <c r="C682" s="429"/>
      <c r="D682" s="421"/>
      <c r="E682" s="421" t="s">
        <v>567</v>
      </c>
      <c r="F682" s="422">
        <v>10000</v>
      </c>
      <c r="G682" s="422"/>
      <c r="H682" s="422">
        <v>10000</v>
      </c>
      <c r="I682" s="422"/>
      <c r="J682" s="422"/>
      <c r="K682" s="422"/>
      <c r="L682" s="422"/>
      <c r="M682" s="422"/>
      <c r="N682" s="412">
        <f t="shared" si="142"/>
        <v>100</v>
      </c>
    </row>
    <row r="683" spans="1:14" s="2" customFormat="1" ht="12.75">
      <c r="A683" s="173"/>
      <c r="B683" s="128"/>
      <c r="C683" s="173" t="s">
        <v>83</v>
      </c>
      <c r="D683" s="114">
        <v>3</v>
      </c>
      <c r="E683" s="115" t="s">
        <v>3</v>
      </c>
      <c r="F683" s="95">
        <f>SUM(F684)</f>
        <v>10000</v>
      </c>
      <c r="G683" s="95">
        <f>SUM(G684)</f>
        <v>0</v>
      </c>
      <c r="H683" s="95">
        <f>SUM(H684)</f>
        <v>10000</v>
      </c>
      <c r="I683" s="95">
        <f>SUM(I684)</f>
        <v>0</v>
      </c>
      <c r="J683" s="93">
        <v>165000</v>
      </c>
      <c r="K683" s="93">
        <v>76500</v>
      </c>
      <c r="L683" s="95">
        <f>SUM(L684)</f>
        <v>0</v>
      </c>
      <c r="M683" s="95"/>
      <c r="N683" s="412">
        <f t="shared" si="142"/>
        <v>100</v>
      </c>
    </row>
    <row r="684" spans="1:14" s="2" customFormat="1" ht="12.75">
      <c r="A684" s="173"/>
      <c r="B684" s="339"/>
      <c r="C684" s="173" t="s">
        <v>83</v>
      </c>
      <c r="D684" s="114">
        <v>38</v>
      </c>
      <c r="E684" s="115" t="s">
        <v>5</v>
      </c>
      <c r="F684" s="95">
        <f aca="true" t="shared" si="150" ref="F684:I685">SUM(F685)</f>
        <v>10000</v>
      </c>
      <c r="G684" s="95">
        <f t="shared" si="150"/>
        <v>0</v>
      </c>
      <c r="H684" s="95">
        <f t="shared" si="150"/>
        <v>10000</v>
      </c>
      <c r="I684" s="95">
        <f t="shared" si="150"/>
        <v>0</v>
      </c>
      <c r="J684" s="93">
        <v>165000</v>
      </c>
      <c r="K684" s="93">
        <v>76500</v>
      </c>
      <c r="L684" s="95">
        <f>SUM(L685)</f>
        <v>0</v>
      </c>
      <c r="M684" s="95"/>
      <c r="N684" s="412">
        <f t="shared" si="142"/>
        <v>100</v>
      </c>
    </row>
    <row r="685" spans="1:14" s="2" customFormat="1" ht="12.75">
      <c r="A685" s="173"/>
      <c r="B685" s="339"/>
      <c r="C685" s="173" t="s">
        <v>83</v>
      </c>
      <c r="D685" s="114">
        <v>381</v>
      </c>
      <c r="E685" s="115" t="s">
        <v>49</v>
      </c>
      <c r="F685" s="95">
        <f t="shared" si="150"/>
        <v>10000</v>
      </c>
      <c r="G685" s="95">
        <f t="shared" si="150"/>
        <v>0</v>
      </c>
      <c r="H685" s="95">
        <f t="shared" si="150"/>
        <v>10000</v>
      </c>
      <c r="I685" s="95">
        <f t="shared" si="150"/>
        <v>0</v>
      </c>
      <c r="J685" s="94" t="e">
        <f>SUM(#REF!)</f>
        <v>#REF!</v>
      </c>
      <c r="K685" s="94" t="e">
        <f>SUM(#REF!)</f>
        <v>#REF!</v>
      </c>
      <c r="L685" s="95">
        <f>SUM(L686)</f>
        <v>0</v>
      </c>
      <c r="M685" s="95"/>
      <c r="N685" s="412">
        <f t="shared" si="142"/>
        <v>100</v>
      </c>
    </row>
    <row r="686" spans="1:14" s="4" customFormat="1" ht="12.75" hidden="1">
      <c r="A686" s="175"/>
      <c r="B686" s="128"/>
      <c r="C686" s="175" t="s">
        <v>83</v>
      </c>
      <c r="D686" s="128">
        <v>3811</v>
      </c>
      <c r="E686" s="129" t="s">
        <v>320</v>
      </c>
      <c r="F686" s="96">
        <v>10000</v>
      </c>
      <c r="G686" s="96"/>
      <c r="H686" s="96">
        <v>10000</v>
      </c>
      <c r="I686" s="96"/>
      <c r="J686" s="98"/>
      <c r="K686" s="98"/>
      <c r="L686" s="96"/>
      <c r="M686" s="96"/>
      <c r="N686" s="412">
        <f t="shared" si="142"/>
        <v>100</v>
      </c>
    </row>
    <row r="687" spans="1:36" s="80" customFormat="1" ht="12.75">
      <c r="A687" s="264" t="s">
        <v>178</v>
      </c>
      <c r="B687" s="149"/>
      <c r="C687" s="264"/>
      <c r="D687" s="149" t="s">
        <v>442</v>
      </c>
      <c r="E687" s="134" t="s">
        <v>443</v>
      </c>
      <c r="F687" s="142">
        <f>SUM(F689)</f>
        <v>35000</v>
      </c>
      <c r="G687" s="142">
        <f>SUM(G689)</f>
        <v>15000</v>
      </c>
      <c r="H687" s="142">
        <f>SUM(H689)</f>
        <v>50000</v>
      </c>
      <c r="I687" s="142">
        <f>SUM(I689)</f>
        <v>0</v>
      </c>
      <c r="J687" s="142"/>
      <c r="K687" s="142"/>
      <c r="L687" s="142">
        <f>SUM(L689)</f>
        <v>0</v>
      </c>
      <c r="M687" s="142"/>
      <c r="N687" s="412">
        <f t="shared" si="142"/>
        <v>142.85714285714286</v>
      </c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</row>
    <row r="688" spans="1:36" s="80" customFormat="1" ht="12.75">
      <c r="A688" s="264" t="s">
        <v>77</v>
      </c>
      <c r="B688" s="149"/>
      <c r="C688" s="264" t="s">
        <v>451</v>
      </c>
      <c r="D688" s="149" t="s">
        <v>444</v>
      </c>
      <c r="E688" s="134" t="s">
        <v>445</v>
      </c>
      <c r="F688" s="142"/>
      <c r="G688" s="142"/>
      <c r="H688" s="142"/>
      <c r="I688" s="142"/>
      <c r="J688" s="142"/>
      <c r="K688" s="142"/>
      <c r="L688" s="142"/>
      <c r="M688" s="142"/>
      <c r="N688" s="412" t="e">
        <f t="shared" si="142"/>
        <v>#DIV/0!</v>
      </c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</row>
    <row r="689" spans="1:36" s="80" customFormat="1" ht="12.75">
      <c r="A689" s="264" t="s">
        <v>446</v>
      </c>
      <c r="B689" s="149"/>
      <c r="C689" s="264"/>
      <c r="D689" s="149" t="s">
        <v>447</v>
      </c>
      <c r="E689" s="134" t="s">
        <v>448</v>
      </c>
      <c r="F689" s="142">
        <f>SUM(F690)</f>
        <v>35000</v>
      </c>
      <c r="G689" s="142">
        <f>SUM(G690)</f>
        <v>15000</v>
      </c>
      <c r="H689" s="142">
        <f>SUM(H690)</f>
        <v>50000</v>
      </c>
      <c r="I689" s="142">
        <f>SUM(I690)</f>
        <v>0</v>
      </c>
      <c r="J689" s="142"/>
      <c r="K689" s="142"/>
      <c r="L689" s="142">
        <f>SUM(L690)</f>
        <v>0</v>
      </c>
      <c r="M689" s="142"/>
      <c r="N689" s="412">
        <f t="shared" si="142"/>
        <v>142.85714285714286</v>
      </c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</row>
    <row r="690" spans="1:14" ht="12.75">
      <c r="A690" s="169" t="s">
        <v>450</v>
      </c>
      <c r="B690" s="504" t="s">
        <v>501</v>
      </c>
      <c r="C690" s="198" t="s">
        <v>431</v>
      </c>
      <c r="D690" s="199" t="s">
        <v>242</v>
      </c>
      <c r="E690" s="171" t="s">
        <v>449</v>
      </c>
      <c r="F690" s="265">
        <f aca="true" t="shared" si="151" ref="F690:L690">SUM(F692)</f>
        <v>35000</v>
      </c>
      <c r="G690" s="265">
        <f t="shared" si="151"/>
        <v>15000</v>
      </c>
      <c r="H690" s="265">
        <f t="shared" si="151"/>
        <v>50000</v>
      </c>
      <c r="I690" s="265">
        <f t="shared" si="151"/>
        <v>0</v>
      </c>
      <c r="J690" s="265" t="e">
        <f t="shared" si="151"/>
        <v>#REF!</v>
      </c>
      <c r="K690" s="265" t="e">
        <f t="shared" si="151"/>
        <v>#REF!</v>
      </c>
      <c r="L690" s="265">
        <f t="shared" si="151"/>
        <v>0</v>
      </c>
      <c r="M690" s="265"/>
      <c r="N690" s="412">
        <f t="shared" si="142"/>
        <v>142.85714285714286</v>
      </c>
    </row>
    <row r="691" spans="1:14" s="406" customFormat="1" ht="12.75">
      <c r="A691" s="419"/>
      <c r="B691" s="428">
        <v>11</v>
      </c>
      <c r="C691" s="429"/>
      <c r="D691" s="421"/>
      <c r="E691" s="421" t="s">
        <v>567</v>
      </c>
      <c r="F691" s="444">
        <v>35000</v>
      </c>
      <c r="G691" s="444"/>
      <c r="H691" s="444">
        <v>35000</v>
      </c>
      <c r="I691" s="444"/>
      <c r="J691" s="444"/>
      <c r="K691" s="444"/>
      <c r="L691" s="444"/>
      <c r="M691" s="444"/>
      <c r="N691" s="412">
        <f t="shared" si="142"/>
        <v>100</v>
      </c>
    </row>
    <row r="692" spans="1:14" ht="12.75">
      <c r="A692" s="235"/>
      <c r="B692" s="151"/>
      <c r="C692" s="235" t="s">
        <v>431</v>
      </c>
      <c r="D692" s="266">
        <v>3</v>
      </c>
      <c r="E692" s="267" t="s">
        <v>5</v>
      </c>
      <c r="F692" s="292">
        <f>SUM(F693,F699)</f>
        <v>35000</v>
      </c>
      <c r="G692" s="292">
        <f>SUM(G693,G699)</f>
        <v>15000</v>
      </c>
      <c r="H692" s="292">
        <f>SUM(H693,H699)</f>
        <v>50000</v>
      </c>
      <c r="I692" s="292">
        <f>SUM(I693,I699)</f>
        <v>0</v>
      </c>
      <c r="J692" s="283" t="e">
        <f>SUM(#REF!)</f>
        <v>#REF!</v>
      </c>
      <c r="K692" s="283" t="e">
        <f>SUM(#REF!)</f>
        <v>#REF!</v>
      </c>
      <c r="L692" s="292">
        <f>SUM(L693,L699)</f>
        <v>0</v>
      </c>
      <c r="M692" s="292"/>
      <c r="N692" s="412">
        <f t="shared" si="142"/>
        <v>142.85714285714286</v>
      </c>
    </row>
    <row r="693" spans="1:14" ht="12.75">
      <c r="A693" s="235"/>
      <c r="B693" s="151"/>
      <c r="C693" s="235"/>
      <c r="D693" s="266">
        <v>32</v>
      </c>
      <c r="E693" s="267" t="s">
        <v>4</v>
      </c>
      <c r="F693" s="292">
        <f aca="true" t="shared" si="152" ref="F693:I694">SUM(F694)</f>
        <v>30000</v>
      </c>
      <c r="G693" s="292">
        <f t="shared" si="152"/>
        <v>15000</v>
      </c>
      <c r="H693" s="292">
        <f t="shared" si="152"/>
        <v>45000</v>
      </c>
      <c r="I693" s="292">
        <f t="shared" si="152"/>
        <v>0</v>
      </c>
      <c r="J693" s="283"/>
      <c r="K693" s="283"/>
      <c r="L693" s="292">
        <f>SUM(L694)</f>
        <v>0</v>
      </c>
      <c r="M693" s="292"/>
      <c r="N693" s="412">
        <f t="shared" si="142"/>
        <v>150</v>
      </c>
    </row>
    <row r="694" spans="1:14" ht="12.75">
      <c r="A694" s="235"/>
      <c r="B694" s="151"/>
      <c r="C694" s="235"/>
      <c r="D694" s="266">
        <v>323</v>
      </c>
      <c r="E694" s="267" t="s">
        <v>42</v>
      </c>
      <c r="F694" s="293">
        <f>SUM(F695,F697)</f>
        <v>30000</v>
      </c>
      <c r="G694" s="293">
        <f>SUM(G695,G697)</f>
        <v>15000</v>
      </c>
      <c r="H694" s="293">
        <f>SUM(H695,H697)</f>
        <v>45000</v>
      </c>
      <c r="I694" s="293">
        <f t="shared" si="152"/>
        <v>0</v>
      </c>
      <c r="J694" s="283"/>
      <c r="K694" s="283"/>
      <c r="L694" s="293">
        <f>SUM(L695)</f>
        <v>0</v>
      </c>
      <c r="M694" s="293"/>
      <c r="N694" s="412">
        <f t="shared" si="142"/>
        <v>150</v>
      </c>
    </row>
    <row r="695" spans="1:14" ht="12.75" hidden="1">
      <c r="A695" s="235"/>
      <c r="B695" s="151"/>
      <c r="C695" s="235" t="s">
        <v>431</v>
      </c>
      <c r="D695" s="151">
        <v>3236</v>
      </c>
      <c r="E695" s="118" t="s">
        <v>464</v>
      </c>
      <c r="F695" s="269">
        <v>15000</v>
      </c>
      <c r="G695" s="269"/>
      <c r="H695" s="269">
        <v>15000</v>
      </c>
      <c r="I695" s="269"/>
      <c r="J695" s="283"/>
      <c r="K695" s="283"/>
      <c r="L695" s="269"/>
      <c r="M695" s="269"/>
      <c r="N695" s="412">
        <f t="shared" si="142"/>
        <v>100</v>
      </c>
    </row>
    <row r="696" spans="1:14" ht="12.75" hidden="1">
      <c r="A696" s="235"/>
      <c r="B696" s="151"/>
      <c r="C696" s="235"/>
      <c r="D696" s="460">
        <v>32369</v>
      </c>
      <c r="E696" s="461" t="s">
        <v>660</v>
      </c>
      <c r="F696" s="462">
        <v>15000</v>
      </c>
      <c r="G696" s="462"/>
      <c r="H696" s="462">
        <v>15000</v>
      </c>
      <c r="I696" s="462"/>
      <c r="J696" s="463"/>
      <c r="K696" s="463"/>
      <c r="L696" s="462"/>
      <c r="M696" s="462"/>
      <c r="N696" s="412">
        <f t="shared" si="142"/>
        <v>100</v>
      </c>
    </row>
    <row r="697" spans="1:15" ht="12.75" hidden="1">
      <c r="A697" s="514"/>
      <c r="B697" s="527"/>
      <c r="C697" s="514"/>
      <c r="D697" s="527">
        <v>3234</v>
      </c>
      <c r="E697" s="528" t="s">
        <v>328</v>
      </c>
      <c r="F697" s="529">
        <v>15000</v>
      </c>
      <c r="G697" s="529">
        <v>15000</v>
      </c>
      <c r="H697" s="529">
        <v>30000</v>
      </c>
      <c r="I697" s="530"/>
      <c r="J697" s="531"/>
      <c r="K697" s="531"/>
      <c r="L697" s="530"/>
      <c r="M697" s="530"/>
      <c r="N697" s="412">
        <f t="shared" si="142"/>
        <v>200</v>
      </c>
      <c r="O697" s="330">
        <v>15000</v>
      </c>
    </row>
    <row r="698" spans="1:14" ht="12.75" hidden="1">
      <c r="A698" s="514"/>
      <c r="B698" s="417"/>
      <c r="C698" s="514"/>
      <c r="D698" s="417">
        <v>32343</v>
      </c>
      <c r="E698" s="515" t="s">
        <v>652</v>
      </c>
      <c r="F698" s="516">
        <v>15000</v>
      </c>
      <c r="G698" s="516">
        <v>15000</v>
      </c>
      <c r="H698" s="516">
        <v>30000</v>
      </c>
      <c r="I698" s="462"/>
      <c r="J698" s="463"/>
      <c r="K698" s="463"/>
      <c r="L698" s="462"/>
      <c r="M698" s="462"/>
      <c r="N698" s="412">
        <f t="shared" si="142"/>
        <v>200</v>
      </c>
    </row>
    <row r="699" spans="1:14" ht="12.75">
      <c r="A699" s="235"/>
      <c r="B699" s="343"/>
      <c r="C699" s="235" t="s">
        <v>431</v>
      </c>
      <c r="D699" s="266">
        <v>38</v>
      </c>
      <c r="E699" s="267" t="s">
        <v>5</v>
      </c>
      <c r="F699" s="293">
        <f aca="true" t="shared" si="153" ref="F699:I700">SUM(F700)</f>
        <v>5000</v>
      </c>
      <c r="G699" s="293">
        <f t="shared" si="153"/>
        <v>0</v>
      </c>
      <c r="H699" s="293">
        <f t="shared" si="153"/>
        <v>5000</v>
      </c>
      <c r="I699" s="293">
        <f t="shared" si="153"/>
        <v>0</v>
      </c>
      <c r="J699" s="283"/>
      <c r="K699" s="283"/>
      <c r="L699" s="293">
        <f>SUM(L700)</f>
        <v>0</v>
      </c>
      <c r="M699" s="293"/>
      <c r="N699" s="412">
        <f t="shared" si="142"/>
        <v>100</v>
      </c>
    </row>
    <row r="700" spans="1:14" s="25" customFormat="1" ht="12.75">
      <c r="A700" s="268"/>
      <c r="B700" s="338"/>
      <c r="C700" s="235" t="s">
        <v>431</v>
      </c>
      <c r="D700" s="266">
        <v>381</v>
      </c>
      <c r="E700" s="267" t="s">
        <v>49</v>
      </c>
      <c r="F700" s="294">
        <f t="shared" si="153"/>
        <v>5000</v>
      </c>
      <c r="G700" s="294">
        <f t="shared" si="153"/>
        <v>0</v>
      </c>
      <c r="H700" s="294">
        <f t="shared" si="153"/>
        <v>5000</v>
      </c>
      <c r="I700" s="294">
        <f t="shared" si="153"/>
        <v>0</v>
      </c>
      <c r="J700" s="284" t="e">
        <f>SUM(#REF!)</f>
        <v>#REF!</v>
      </c>
      <c r="K700" s="284" t="e">
        <f>SUM(#REF!)</f>
        <v>#REF!</v>
      </c>
      <c r="L700" s="294">
        <f>SUM(L701)</f>
        <v>0</v>
      </c>
      <c r="M700" s="294"/>
      <c r="N700" s="412">
        <f t="shared" si="142"/>
        <v>100</v>
      </c>
    </row>
    <row r="701" spans="1:14" ht="12.75" hidden="1">
      <c r="A701" s="235"/>
      <c r="B701" s="242"/>
      <c r="C701" s="237" t="s">
        <v>431</v>
      </c>
      <c r="D701" s="151">
        <v>3811</v>
      </c>
      <c r="E701" s="118" t="s">
        <v>320</v>
      </c>
      <c r="F701" s="105">
        <v>5000</v>
      </c>
      <c r="G701" s="105"/>
      <c r="H701" s="105">
        <v>5000</v>
      </c>
      <c r="I701" s="105"/>
      <c r="J701" s="118"/>
      <c r="K701" s="118"/>
      <c r="L701" s="105"/>
      <c r="M701" s="105"/>
      <c r="N701" s="412">
        <f t="shared" si="142"/>
        <v>100</v>
      </c>
    </row>
    <row r="702" spans="1:14" ht="12.75">
      <c r="A702" s="264" t="s">
        <v>178</v>
      </c>
      <c r="B702" s="149"/>
      <c r="C702" s="264"/>
      <c r="D702" s="149" t="s">
        <v>442</v>
      </c>
      <c r="E702" s="134" t="s">
        <v>455</v>
      </c>
      <c r="F702" s="142">
        <f>SUM(F704)</f>
        <v>0</v>
      </c>
      <c r="G702" s="142">
        <f>SUM(G704)</f>
        <v>0</v>
      </c>
      <c r="H702" s="142">
        <f>SUM(H704)</f>
        <v>0</v>
      </c>
      <c r="I702" s="142">
        <f>SUM(I704)</f>
        <v>0</v>
      </c>
      <c r="J702" s="142"/>
      <c r="K702" s="142"/>
      <c r="L702" s="142">
        <f>SUM(L704)</f>
        <v>0</v>
      </c>
      <c r="M702" s="142"/>
      <c r="N702" s="412" t="e">
        <f t="shared" si="142"/>
        <v>#DIV/0!</v>
      </c>
    </row>
    <row r="703" spans="1:14" ht="12.75">
      <c r="A703" s="264" t="s">
        <v>77</v>
      </c>
      <c r="B703" s="149"/>
      <c r="C703" s="264" t="s">
        <v>452</v>
      </c>
      <c r="D703" s="149" t="s">
        <v>444</v>
      </c>
      <c r="E703" s="134" t="s">
        <v>456</v>
      </c>
      <c r="F703" s="142"/>
      <c r="G703" s="142"/>
      <c r="H703" s="142"/>
      <c r="I703" s="142"/>
      <c r="J703" s="142"/>
      <c r="K703" s="142"/>
      <c r="L703" s="142"/>
      <c r="M703" s="142"/>
      <c r="N703" s="412" t="e">
        <f t="shared" si="142"/>
        <v>#DIV/0!</v>
      </c>
    </row>
    <row r="704" spans="1:14" ht="12.75">
      <c r="A704" s="482" t="s">
        <v>745</v>
      </c>
      <c r="B704" s="149"/>
      <c r="C704" s="264"/>
      <c r="D704" s="149" t="s">
        <v>454</v>
      </c>
      <c r="E704" s="134" t="s">
        <v>457</v>
      </c>
      <c r="F704" s="142">
        <f>SUM(F705)</f>
        <v>0</v>
      </c>
      <c r="G704" s="142">
        <f>SUM(G705)</f>
        <v>0</v>
      </c>
      <c r="H704" s="142">
        <f>SUM(H705)</f>
        <v>0</v>
      </c>
      <c r="I704" s="142">
        <f>SUM(I705)</f>
        <v>0</v>
      </c>
      <c r="J704" s="142"/>
      <c r="K704" s="142"/>
      <c r="L704" s="142">
        <f>SUM(L705)</f>
        <v>0</v>
      </c>
      <c r="M704" s="142"/>
      <c r="N704" s="412" t="e">
        <f t="shared" si="142"/>
        <v>#DIV/0!</v>
      </c>
    </row>
    <row r="705" spans="1:14" ht="12.75">
      <c r="A705" s="476" t="s">
        <v>746</v>
      </c>
      <c r="B705" s="336"/>
      <c r="C705" s="198" t="s">
        <v>453</v>
      </c>
      <c r="D705" s="199" t="s">
        <v>242</v>
      </c>
      <c r="E705" s="171" t="s">
        <v>458</v>
      </c>
      <c r="F705" s="265">
        <f aca="true" t="shared" si="154" ref="F705:L705">SUM(F706)</f>
        <v>0</v>
      </c>
      <c r="G705" s="265">
        <f t="shared" si="154"/>
        <v>0</v>
      </c>
      <c r="H705" s="265">
        <f t="shared" si="154"/>
        <v>0</v>
      </c>
      <c r="I705" s="265">
        <f t="shared" si="154"/>
        <v>0</v>
      </c>
      <c r="J705" s="265" t="e">
        <f t="shared" si="154"/>
        <v>#REF!</v>
      </c>
      <c r="K705" s="265" t="e">
        <f t="shared" si="154"/>
        <v>#REF!</v>
      </c>
      <c r="L705" s="265">
        <f t="shared" si="154"/>
        <v>0</v>
      </c>
      <c r="M705" s="265"/>
      <c r="N705" s="412" t="e">
        <f t="shared" si="142"/>
        <v>#DIV/0!</v>
      </c>
    </row>
    <row r="706" spans="1:14" ht="12.75">
      <c r="A706" s="235"/>
      <c r="B706" s="151"/>
      <c r="C706" s="235" t="s">
        <v>453</v>
      </c>
      <c r="D706" s="266">
        <v>3</v>
      </c>
      <c r="E706" s="267" t="s">
        <v>5</v>
      </c>
      <c r="F706" s="292">
        <f aca="true" t="shared" si="155" ref="F706:I708">SUM(F707)</f>
        <v>0</v>
      </c>
      <c r="G706" s="292">
        <f t="shared" si="155"/>
        <v>0</v>
      </c>
      <c r="H706" s="292">
        <f t="shared" si="155"/>
        <v>0</v>
      </c>
      <c r="I706" s="292">
        <f t="shared" si="155"/>
        <v>0</v>
      </c>
      <c r="J706" s="283" t="e">
        <f>SUM(#REF!)</f>
        <v>#REF!</v>
      </c>
      <c r="K706" s="283" t="e">
        <f>SUM(#REF!)</f>
        <v>#REF!</v>
      </c>
      <c r="L706" s="292">
        <f>SUM(L707)</f>
        <v>0</v>
      </c>
      <c r="M706" s="292"/>
      <c r="N706" s="412" t="e">
        <f t="shared" si="142"/>
        <v>#DIV/0!</v>
      </c>
    </row>
    <row r="707" spans="1:14" ht="12.75">
      <c r="A707" s="235"/>
      <c r="B707" s="151"/>
      <c r="C707" s="235" t="s">
        <v>453</v>
      </c>
      <c r="D707" s="266">
        <v>38</v>
      </c>
      <c r="E707" s="267" t="s">
        <v>5</v>
      </c>
      <c r="F707" s="293">
        <f t="shared" si="155"/>
        <v>0</v>
      </c>
      <c r="G707" s="293">
        <f t="shared" si="155"/>
        <v>0</v>
      </c>
      <c r="H707" s="293">
        <f t="shared" si="155"/>
        <v>0</v>
      </c>
      <c r="I707" s="293">
        <f t="shared" si="155"/>
        <v>0</v>
      </c>
      <c r="J707" s="283"/>
      <c r="K707" s="283"/>
      <c r="L707" s="293">
        <f>SUM(L708)</f>
        <v>0</v>
      </c>
      <c r="M707" s="293"/>
      <c r="N707" s="412" t="e">
        <f t="shared" si="142"/>
        <v>#DIV/0!</v>
      </c>
    </row>
    <row r="708" spans="1:14" ht="12.75">
      <c r="A708" s="268"/>
      <c r="B708" s="338"/>
      <c r="C708" s="235" t="s">
        <v>453</v>
      </c>
      <c r="D708" s="266">
        <v>381</v>
      </c>
      <c r="E708" s="267" t="s">
        <v>49</v>
      </c>
      <c r="F708" s="294">
        <f t="shared" si="155"/>
        <v>0</v>
      </c>
      <c r="G708" s="294">
        <f t="shared" si="155"/>
        <v>0</v>
      </c>
      <c r="H708" s="294">
        <f t="shared" si="155"/>
        <v>0</v>
      </c>
      <c r="I708" s="294">
        <f t="shared" si="155"/>
        <v>0</v>
      </c>
      <c r="J708" s="284" t="e">
        <f>SUM(#REF!)</f>
        <v>#REF!</v>
      </c>
      <c r="K708" s="284" t="e">
        <f>SUM(#REF!)</f>
        <v>#REF!</v>
      </c>
      <c r="L708" s="294">
        <f>SUM(L709)</f>
        <v>0</v>
      </c>
      <c r="M708" s="294"/>
      <c r="N708" s="412" t="e">
        <f t="shared" si="142"/>
        <v>#DIV/0!</v>
      </c>
    </row>
    <row r="709" spans="1:14" ht="12.75" hidden="1">
      <c r="A709" s="315"/>
      <c r="B709" s="316"/>
      <c r="C709" s="317" t="s">
        <v>453</v>
      </c>
      <c r="D709" s="318">
        <v>3811</v>
      </c>
      <c r="E709" s="319" t="s">
        <v>320</v>
      </c>
      <c r="F709" s="320"/>
      <c r="G709" s="320"/>
      <c r="H709" s="320"/>
      <c r="I709" s="320"/>
      <c r="J709" s="319"/>
      <c r="K709" s="319"/>
      <c r="L709" s="320"/>
      <c r="M709" s="320"/>
      <c r="N709" s="412" t="e">
        <f t="shared" si="142"/>
        <v>#DIV/0!</v>
      </c>
    </row>
    <row r="710" spans="1:21" s="243" customFormat="1" ht="12.75">
      <c r="A710" s="235"/>
      <c r="B710" s="242"/>
      <c r="M710" s="327"/>
      <c r="N710" s="412" t="e">
        <f t="shared" si="142"/>
        <v>#DIV/0!</v>
      </c>
      <c r="O710" s="329"/>
      <c r="P710" s="329"/>
      <c r="Q710" s="329"/>
      <c r="R710" s="329"/>
      <c r="S710" s="329"/>
      <c r="T710" s="329"/>
      <c r="U710" s="328"/>
    </row>
    <row r="711" spans="1:14" ht="12.75">
      <c r="A711" s="321"/>
      <c r="B711" s="322"/>
      <c r="C711" s="323"/>
      <c r="D711" s="324"/>
      <c r="E711" s="325"/>
      <c r="F711" s="326"/>
      <c r="G711" s="326"/>
      <c r="H711" s="326"/>
      <c r="I711" s="326"/>
      <c r="J711" s="325"/>
      <c r="K711" s="325"/>
      <c r="L711" s="326"/>
      <c r="M711" s="326"/>
      <c r="N711" s="412" t="e">
        <f t="shared" si="142"/>
        <v>#DIV/0!</v>
      </c>
    </row>
    <row r="712" spans="1:14" ht="12.75">
      <c r="A712" s="235"/>
      <c r="B712" s="242"/>
      <c r="C712" s="237"/>
      <c r="D712" s="151"/>
      <c r="E712" s="118"/>
      <c r="F712" s="270"/>
      <c r="G712" s="270"/>
      <c r="H712" s="270"/>
      <c r="I712" s="270"/>
      <c r="J712" s="118"/>
      <c r="K712" s="118"/>
      <c r="L712" s="270"/>
      <c r="M712" s="270"/>
      <c r="N712" s="412" t="e">
        <f t="shared" si="142"/>
        <v>#DIV/0!</v>
      </c>
    </row>
    <row r="713" spans="1:14" ht="12.75">
      <c r="A713" s="235"/>
      <c r="B713" s="242"/>
      <c r="C713" s="237"/>
      <c r="D713" s="151"/>
      <c r="E713" s="118"/>
      <c r="F713" s="270"/>
      <c r="G713" s="270"/>
      <c r="H713" s="270"/>
      <c r="I713" s="270"/>
      <c r="J713" s="118"/>
      <c r="K713" s="118"/>
      <c r="L713" s="270"/>
      <c r="M713" s="270"/>
      <c r="N713" s="412" t="e">
        <f t="shared" si="142"/>
        <v>#DIV/0!</v>
      </c>
    </row>
    <row r="714" spans="9:14" ht="12.75">
      <c r="I714"/>
      <c r="L714"/>
      <c r="M714"/>
      <c r="N714" s="412" t="e">
        <f t="shared" si="142"/>
        <v>#DIV/0!</v>
      </c>
    </row>
    <row r="715" spans="1:14" ht="12.75">
      <c r="A715" s="235"/>
      <c r="B715" s="242"/>
      <c r="C715" s="237"/>
      <c r="D715" s="151"/>
      <c r="E715" s="118"/>
      <c r="F715" s="270"/>
      <c r="G715" s="270"/>
      <c r="H715" s="270"/>
      <c r="I715" s="270"/>
      <c r="J715" s="118"/>
      <c r="K715" s="118"/>
      <c r="L715" s="270"/>
      <c r="M715" s="270"/>
      <c r="N715" s="412" t="e">
        <f t="shared" si="142"/>
        <v>#DIV/0!</v>
      </c>
    </row>
    <row r="716" spans="1:14" ht="12.75">
      <c r="A716" s="235"/>
      <c r="B716" s="242"/>
      <c r="C716" s="237"/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412" t="e">
        <f t="shared" si="142"/>
        <v>#DIV/0!</v>
      </c>
    </row>
    <row r="717" spans="1:14" ht="12.75">
      <c r="A717" s="235"/>
      <c r="B717" s="242"/>
      <c r="C717" s="237"/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412" t="e">
        <f t="shared" si="142"/>
        <v>#DIV/0!</v>
      </c>
    </row>
    <row r="718" spans="1:14" ht="12.75">
      <c r="A718" s="235"/>
      <c r="B718" s="242"/>
      <c r="C718" s="237" t="s">
        <v>304</v>
      </c>
      <c r="D718" s="151"/>
      <c r="E718" s="118"/>
      <c r="F718" s="270"/>
      <c r="G718" s="270"/>
      <c r="H718" s="270"/>
      <c r="I718" s="270"/>
      <c r="J718" s="118"/>
      <c r="K718" s="118"/>
      <c r="L718" s="270"/>
      <c r="M718" s="270"/>
      <c r="N718" s="412" t="e">
        <f t="shared" si="142"/>
        <v>#DIV/0!</v>
      </c>
    </row>
    <row r="719" spans="1:14" ht="14.25">
      <c r="A719" s="235"/>
      <c r="B719" s="242"/>
      <c r="C719" s="243"/>
      <c r="D719" s="243"/>
      <c r="E719" s="243"/>
      <c r="F719" s="297"/>
      <c r="G719" s="297"/>
      <c r="H719" s="297"/>
      <c r="I719" s="297"/>
      <c r="J719" s="26" t="s">
        <v>91</v>
      </c>
      <c r="K719" s="27" t="s">
        <v>33</v>
      </c>
      <c r="L719" s="297"/>
      <c r="M719" s="297"/>
      <c r="N719" s="412" t="e">
        <f t="shared" si="142"/>
        <v>#DIV/0!</v>
      </c>
    </row>
    <row r="720" spans="1:14" ht="33.75">
      <c r="A720" s="235"/>
      <c r="B720" s="242"/>
      <c r="C720" s="243"/>
      <c r="D720" s="243"/>
      <c r="E720" s="243"/>
      <c r="F720" s="95" t="s">
        <v>716</v>
      </c>
      <c r="G720" s="95" t="s">
        <v>761</v>
      </c>
      <c r="H720" s="95" t="s">
        <v>716</v>
      </c>
      <c r="I720" s="95" t="s">
        <v>717</v>
      </c>
      <c r="J720" s="285" t="s">
        <v>92</v>
      </c>
      <c r="K720" s="27" t="s">
        <v>92</v>
      </c>
      <c r="L720" s="188" t="s">
        <v>718</v>
      </c>
      <c r="M720" s="298"/>
      <c r="N720" s="412" t="e">
        <f t="shared" si="142"/>
        <v>#VALUE!</v>
      </c>
    </row>
    <row r="721" spans="1:14" ht="12.75">
      <c r="A721" s="235"/>
      <c r="B721" s="242"/>
      <c r="C721" s="295" t="s">
        <v>93</v>
      </c>
      <c r="D721" s="295"/>
      <c r="E721" s="295" t="s">
        <v>94</v>
      </c>
      <c r="F721" s="296">
        <f aca="true" t="shared" si="156" ref="F721:M721">SUM(F19,F47,F88,F98,F178,F191,F216,F222,)</f>
        <v>1820450</v>
      </c>
      <c r="G721" s="296">
        <f t="shared" si="156"/>
        <v>5000</v>
      </c>
      <c r="H721" s="296">
        <f t="shared" si="156"/>
        <v>1825450</v>
      </c>
      <c r="I721" s="296">
        <f t="shared" si="156"/>
        <v>0</v>
      </c>
      <c r="J721" s="296" t="e">
        <f t="shared" si="156"/>
        <v>#REF!</v>
      </c>
      <c r="K721" s="296" t="e">
        <f t="shared" si="156"/>
        <v>#REF!</v>
      </c>
      <c r="L721" s="296">
        <f t="shared" si="156"/>
        <v>0</v>
      </c>
      <c r="M721" s="296">
        <f t="shared" si="156"/>
        <v>0</v>
      </c>
      <c r="N721" s="412">
        <f t="shared" si="142"/>
        <v>100.27465736493724</v>
      </c>
    </row>
    <row r="722" spans="1:14" ht="14.25">
      <c r="A722" s="235"/>
      <c r="B722" s="242"/>
      <c r="C722" s="295" t="s">
        <v>93</v>
      </c>
      <c r="D722" s="295"/>
      <c r="E722" s="295" t="s">
        <v>95</v>
      </c>
      <c r="F722" s="296"/>
      <c r="G722" s="296"/>
      <c r="H722" s="296"/>
      <c r="I722" s="296"/>
      <c r="J722" s="29"/>
      <c r="K722" s="30"/>
      <c r="L722" s="296"/>
      <c r="M722" s="296"/>
      <c r="N722" s="412" t="e">
        <f aca="true" t="shared" si="157" ref="N722:N731">+H722/F722*100</f>
        <v>#DIV/0!</v>
      </c>
    </row>
    <row r="723" spans="1:14" ht="12.75">
      <c r="A723" s="235"/>
      <c r="B723" s="242"/>
      <c r="C723" s="295" t="s">
        <v>93</v>
      </c>
      <c r="D723" s="295"/>
      <c r="E723" s="295" t="s">
        <v>96</v>
      </c>
      <c r="F723" s="296">
        <f>SUM(F242,F252,F258)</f>
        <v>173000</v>
      </c>
      <c r="G723" s="296">
        <f aca="true" t="shared" si="158" ref="G723:L723">SUM(G242,G252,G258)</f>
        <v>0</v>
      </c>
      <c r="H723" s="296">
        <f t="shared" si="158"/>
        <v>173000</v>
      </c>
      <c r="I723" s="296">
        <f t="shared" si="158"/>
        <v>0</v>
      </c>
      <c r="J723" s="29">
        <f t="shared" si="158"/>
        <v>418000</v>
      </c>
      <c r="K723" s="29">
        <f t="shared" si="158"/>
        <v>477000</v>
      </c>
      <c r="L723" s="296">
        <f t="shared" si="158"/>
        <v>0</v>
      </c>
      <c r="M723" s="296"/>
      <c r="N723" s="412">
        <f t="shared" si="157"/>
        <v>100</v>
      </c>
    </row>
    <row r="724" spans="1:14" ht="12.75">
      <c r="A724" s="235"/>
      <c r="B724" s="242"/>
      <c r="C724" s="295" t="s">
        <v>93</v>
      </c>
      <c r="D724" s="295"/>
      <c r="E724" s="295" t="s">
        <v>97</v>
      </c>
      <c r="F724" s="296">
        <f>SUM(F233,F269,F280,F293,F305,F309,F329,F338,F355,F431,F453,F472,)</f>
        <v>1562500</v>
      </c>
      <c r="G724" s="296">
        <f aca="true" t="shared" si="159" ref="G724:M724">SUM(G233,G269,G280,G293,G305,G309,G329,G338,G355,G431,G453,G472,)</f>
        <v>-560000</v>
      </c>
      <c r="H724" s="296">
        <f t="shared" si="159"/>
        <v>1002500</v>
      </c>
      <c r="I724" s="296">
        <f t="shared" si="159"/>
        <v>0</v>
      </c>
      <c r="J724" s="296" t="e">
        <f t="shared" si="159"/>
        <v>#REF!</v>
      </c>
      <c r="K724" s="296" t="e">
        <f t="shared" si="159"/>
        <v>#REF!</v>
      </c>
      <c r="L724" s="296">
        <f t="shared" si="159"/>
        <v>0</v>
      </c>
      <c r="M724" s="296">
        <f t="shared" si="159"/>
        <v>0</v>
      </c>
      <c r="N724" s="412">
        <f t="shared" si="157"/>
        <v>64.16</v>
      </c>
    </row>
    <row r="725" spans="1:14" ht="12.75">
      <c r="A725" s="235"/>
      <c r="B725" s="242"/>
      <c r="C725" s="295" t="s">
        <v>93</v>
      </c>
      <c r="D725" s="295"/>
      <c r="E725" s="295" t="s">
        <v>98</v>
      </c>
      <c r="F725" s="296">
        <f>SUM(F375,F424,F543)</f>
        <v>127000</v>
      </c>
      <c r="G725" s="296">
        <f>SUM(G375,G424,G543)</f>
        <v>0</v>
      </c>
      <c r="H725" s="296">
        <f>SUM(H375,H424,H543)</f>
        <v>127000</v>
      </c>
      <c r="I725" s="296">
        <f>SUM(I375,I424,I543)</f>
        <v>0</v>
      </c>
      <c r="J725" s="29">
        <f>SUM(J375,J424,J491,J543)</f>
        <v>305500</v>
      </c>
      <c r="K725" s="29">
        <f>SUM(K375,K424,K491,K543)</f>
        <v>297000</v>
      </c>
      <c r="L725" s="296">
        <f>SUM(L375,L424,L543)</f>
        <v>0</v>
      </c>
      <c r="M725" s="296"/>
      <c r="N725" s="412">
        <f t="shared" si="157"/>
        <v>100</v>
      </c>
    </row>
    <row r="726" spans="1:14" ht="12.75">
      <c r="A726" s="235"/>
      <c r="B726" s="242"/>
      <c r="C726" s="295" t="s">
        <v>93</v>
      </c>
      <c r="D726" s="295"/>
      <c r="E726" s="295" t="s">
        <v>99</v>
      </c>
      <c r="F726" s="296">
        <f>SUM(F409,F466,F484,F491,F505,F517,F528,F535,F705)</f>
        <v>21960000</v>
      </c>
      <c r="G726" s="296">
        <f aca="true" t="shared" si="160" ref="G726:M726">SUM(G409,G466,G484,G491,G505,G517,G528,G535,G705)</f>
        <v>490000</v>
      </c>
      <c r="H726" s="296">
        <f t="shared" si="160"/>
        <v>22450000</v>
      </c>
      <c r="I726" s="296">
        <f t="shared" si="160"/>
        <v>0</v>
      </c>
      <c r="J726" s="296" t="e">
        <f t="shared" si="160"/>
        <v>#REF!</v>
      </c>
      <c r="K726" s="296" t="e">
        <f t="shared" si="160"/>
        <v>#REF!</v>
      </c>
      <c r="L726" s="296">
        <f t="shared" si="160"/>
        <v>0</v>
      </c>
      <c r="M726" s="296">
        <f t="shared" si="160"/>
        <v>0</v>
      </c>
      <c r="N726" s="412">
        <f t="shared" si="157"/>
        <v>102.23132969034607</v>
      </c>
    </row>
    <row r="727" spans="1:14" ht="14.25">
      <c r="A727" s="235"/>
      <c r="B727" s="242"/>
      <c r="C727" s="295" t="s">
        <v>93</v>
      </c>
      <c r="D727" s="295"/>
      <c r="E727" s="295" t="s">
        <v>100</v>
      </c>
      <c r="F727" s="296">
        <f>SUM(F690)</f>
        <v>35000</v>
      </c>
      <c r="G727" s="296">
        <f>SUM(G690)</f>
        <v>15000</v>
      </c>
      <c r="H727" s="296">
        <f>SUM(H690)</f>
        <v>50000</v>
      </c>
      <c r="I727" s="296">
        <f>SUM(I690)</f>
        <v>0</v>
      </c>
      <c r="J727" s="29"/>
      <c r="K727" s="30"/>
      <c r="L727" s="296">
        <f>SUM(L690)</f>
        <v>0</v>
      </c>
      <c r="M727" s="296"/>
      <c r="N727" s="412">
        <f t="shared" si="157"/>
        <v>142.85714285714286</v>
      </c>
    </row>
    <row r="728" spans="1:14" ht="12.75">
      <c r="A728" s="235"/>
      <c r="B728" s="242"/>
      <c r="C728" s="295" t="s">
        <v>93</v>
      </c>
      <c r="D728" s="295"/>
      <c r="E728" s="295" t="s">
        <v>101</v>
      </c>
      <c r="F728" s="296">
        <f>SUM(F584,F593,F606,F615)</f>
        <v>260000</v>
      </c>
      <c r="G728" s="296">
        <f aca="true" t="shared" si="161" ref="G728:L728">SUM(G584,G593,G606,G615)</f>
        <v>0</v>
      </c>
      <c r="H728" s="296">
        <f t="shared" si="161"/>
        <v>260000</v>
      </c>
      <c r="I728" s="296">
        <f t="shared" si="161"/>
        <v>0</v>
      </c>
      <c r="J728" s="29">
        <f t="shared" si="161"/>
        <v>968500</v>
      </c>
      <c r="K728" s="29">
        <f t="shared" si="161"/>
        <v>1052550</v>
      </c>
      <c r="L728" s="296">
        <f t="shared" si="161"/>
        <v>0</v>
      </c>
      <c r="M728" s="296"/>
      <c r="N728" s="412">
        <f t="shared" si="157"/>
        <v>100</v>
      </c>
    </row>
    <row r="729" spans="1:14" ht="12.75">
      <c r="A729" s="235"/>
      <c r="B729" s="242"/>
      <c r="C729" s="295" t="s">
        <v>93</v>
      </c>
      <c r="D729" s="295"/>
      <c r="E729" s="295" t="s">
        <v>102</v>
      </c>
      <c r="F729" s="296">
        <f>SUM(F559,F572)</f>
        <v>22000</v>
      </c>
      <c r="G729" s="296">
        <f aca="true" t="shared" si="162" ref="G729:L729">SUM(G559,G572)</f>
        <v>50000</v>
      </c>
      <c r="H729" s="296">
        <f t="shared" si="162"/>
        <v>72000</v>
      </c>
      <c r="I729" s="296">
        <f t="shared" si="162"/>
        <v>0</v>
      </c>
      <c r="J729" s="29">
        <f t="shared" si="162"/>
        <v>4063700</v>
      </c>
      <c r="K729" s="29">
        <f t="shared" si="162"/>
        <v>3398400</v>
      </c>
      <c r="L729" s="296">
        <f t="shared" si="162"/>
        <v>0</v>
      </c>
      <c r="M729" s="296"/>
      <c r="N729" s="412">
        <f t="shared" si="157"/>
        <v>327.2727272727273</v>
      </c>
    </row>
    <row r="730" spans="1:14" ht="12.75">
      <c r="A730" s="235"/>
      <c r="B730" s="242"/>
      <c r="C730" s="295" t="s">
        <v>93</v>
      </c>
      <c r="D730" s="295"/>
      <c r="E730" s="295" t="s">
        <v>103</v>
      </c>
      <c r="F730" s="296">
        <f>SUM(F626,F650,F662,F669,F675,F681,)</f>
        <v>821000</v>
      </c>
      <c r="G730" s="296">
        <f aca="true" t="shared" si="163" ref="G730:M730">SUM(G626,G650,G662,G669,G675,G681,)</f>
        <v>0</v>
      </c>
      <c r="H730" s="296">
        <f t="shared" si="163"/>
        <v>821000</v>
      </c>
      <c r="I730" s="296">
        <f t="shared" si="163"/>
        <v>0</v>
      </c>
      <c r="J730" s="296">
        <f t="shared" si="163"/>
        <v>621000</v>
      </c>
      <c r="K730" s="296">
        <f t="shared" si="163"/>
        <v>423900</v>
      </c>
      <c r="L730" s="296">
        <f t="shared" si="163"/>
        <v>0</v>
      </c>
      <c r="M730" s="296">
        <f t="shared" si="163"/>
        <v>0</v>
      </c>
      <c r="N730" s="412">
        <f t="shared" si="157"/>
        <v>100</v>
      </c>
    </row>
    <row r="731" spans="1:14" ht="16.5" customHeight="1">
      <c r="A731" s="235"/>
      <c r="B731" s="242"/>
      <c r="C731" s="271"/>
      <c r="D731" s="271"/>
      <c r="E731" s="272" t="s">
        <v>169</v>
      </c>
      <c r="F731" s="273">
        <f>SUM(F721:F730)</f>
        <v>26780950</v>
      </c>
      <c r="G731" s="273">
        <f aca="true" t="shared" si="164" ref="G731:L731">SUM(G721:G730)</f>
        <v>0</v>
      </c>
      <c r="H731" s="273">
        <f t="shared" si="164"/>
        <v>26780950</v>
      </c>
      <c r="I731" s="273">
        <f t="shared" si="164"/>
        <v>0</v>
      </c>
      <c r="J731" s="273" t="e">
        <f t="shared" si="164"/>
        <v>#REF!</v>
      </c>
      <c r="K731" s="273" t="e">
        <f t="shared" si="164"/>
        <v>#REF!</v>
      </c>
      <c r="L731" s="273">
        <f t="shared" si="164"/>
        <v>0</v>
      </c>
      <c r="M731" s="273"/>
      <c r="N731" s="412">
        <f t="shared" si="157"/>
        <v>100</v>
      </c>
    </row>
    <row r="732" spans="3:14" ht="12.75">
      <c r="C732" s="28"/>
      <c r="D732" s="28"/>
      <c r="E732" s="15"/>
      <c r="F732" s="38"/>
      <c r="G732" s="38"/>
      <c r="H732" s="38"/>
      <c r="I732" s="16"/>
      <c r="J732" s="38"/>
      <c r="K732" s="38"/>
      <c r="L732" s="16"/>
      <c r="M732" s="16"/>
      <c r="N732" s="13"/>
    </row>
    <row r="733" spans="3:14" ht="14.25">
      <c r="C733" s="28"/>
      <c r="D733" s="28"/>
      <c r="E733" s="28"/>
      <c r="F733" s="31"/>
      <c r="G733" s="31"/>
      <c r="H733" s="31"/>
      <c r="I733" s="39"/>
      <c r="J733" s="32"/>
      <c r="K733" s="33"/>
      <c r="L733" s="39"/>
      <c r="M733" s="39"/>
      <c r="N733" s="13"/>
    </row>
    <row r="734" spans="1:15" s="362" customFormat="1" ht="14.25">
      <c r="A734" s="383"/>
      <c r="B734" s="384"/>
      <c r="C734" s="385"/>
      <c r="D734" s="385"/>
      <c r="E734" s="13"/>
      <c r="F734" s="38" t="s">
        <v>181</v>
      </c>
      <c r="G734" s="14"/>
      <c r="H734" s="14"/>
      <c r="I734" s="39"/>
      <c r="J734" s="32"/>
      <c r="K734" s="33"/>
      <c r="L734" s="39"/>
      <c r="M734" s="39"/>
      <c r="N734" s="13"/>
      <c r="O734" s="76"/>
    </row>
    <row r="735" spans="1:14" s="76" customFormat="1" ht="14.25">
      <c r="A735" s="42"/>
      <c r="B735" s="44"/>
      <c r="C735" s="13" t="s">
        <v>756</v>
      </c>
      <c r="D735" s="13"/>
      <c r="E735" s="13"/>
      <c r="F735" s="14"/>
      <c r="G735" s="14"/>
      <c r="H735" s="14"/>
      <c r="I735" s="39"/>
      <c r="J735" s="32"/>
      <c r="K735" s="33"/>
      <c r="L735" s="39"/>
      <c r="M735" s="39"/>
      <c r="N735" s="369"/>
    </row>
    <row r="736" spans="3:14" s="13" customFormat="1" ht="11.25">
      <c r="C736" s="13" t="s">
        <v>757</v>
      </c>
      <c r="F736" s="14"/>
      <c r="G736" s="14"/>
      <c r="H736" s="14"/>
      <c r="I736" s="16"/>
      <c r="J736" s="32"/>
      <c r="K736" s="32"/>
      <c r="L736" s="16"/>
      <c r="M736" s="16"/>
      <c r="N736" s="369"/>
    </row>
    <row r="737" spans="1:15" s="362" customFormat="1" ht="12.75">
      <c r="A737" s="383"/>
      <c r="B737" s="384"/>
      <c r="E737" s="76"/>
      <c r="F737" s="76"/>
      <c r="G737" s="76"/>
      <c r="H737" s="13" t="s">
        <v>32</v>
      </c>
      <c r="I737" s="37"/>
      <c r="J737" s="76"/>
      <c r="K737" s="76"/>
      <c r="L737" s="37"/>
      <c r="M737" s="37"/>
      <c r="N737" s="76"/>
      <c r="O737" s="76"/>
    </row>
    <row r="738" spans="1:15" s="362" customFormat="1" ht="14.25">
      <c r="A738" s="383"/>
      <c r="B738" s="384"/>
      <c r="C738" s="385"/>
      <c r="D738" s="385"/>
      <c r="E738" s="13"/>
      <c r="F738" s="14"/>
      <c r="G738" s="14"/>
      <c r="H738" s="40" t="s">
        <v>551</v>
      </c>
      <c r="I738" s="32"/>
      <c r="J738" s="33"/>
      <c r="K738" s="40"/>
      <c r="L738" s="13"/>
      <c r="M738" s="13"/>
      <c r="O738" s="76"/>
    </row>
    <row r="739" spans="1:15" s="362" customFormat="1" ht="12.75">
      <c r="A739" s="383"/>
      <c r="B739" s="384"/>
      <c r="C739" s="385"/>
      <c r="D739" s="385"/>
      <c r="E739" s="13"/>
      <c r="F739" s="13"/>
      <c r="G739" s="13"/>
      <c r="H739" s="13"/>
      <c r="I739" s="37"/>
      <c r="J739" s="13"/>
      <c r="K739" s="13"/>
      <c r="L739" s="37"/>
      <c r="M739" s="37"/>
      <c r="N739" s="13"/>
      <c r="O739" s="76"/>
    </row>
    <row r="740" spans="3:14" ht="12.75">
      <c r="C740" s="13"/>
      <c r="D740" s="13"/>
      <c r="E740" s="13"/>
      <c r="F740" s="13"/>
      <c r="G740" s="13"/>
      <c r="I740" s="79"/>
      <c r="J740" s="13"/>
      <c r="K740" s="13"/>
      <c r="L740" s="79"/>
      <c r="M740" s="79"/>
      <c r="N740" s="13"/>
    </row>
    <row r="741" spans="3:14" ht="12.75">
      <c r="C741" s="13"/>
      <c r="D741" s="13"/>
      <c r="E741" s="13"/>
      <c r="F741" s="13"/>
      <c r="G741" s="13"/>
      <c r="I741" s="79"/>
      <c r="J741" s="13"/>
      <c r="K741" s="13"/>
      <c r="L741" s="79"/>
      <c r="M741" s="79"/>
      <c r="N741" s="13"/>
    </row>
    <row r="742" spans="9:13" ht="12.75">
      <c r="I742" s="41"/>
      <c r="L742" s="41"/>
      <c r="M742" s="41"/>
    </row>
    <row r="743" spans="9:13" ht="12.75">
      <c r="I743" s="41"/>
      <c r="L743" s="41"/>
      <c r="M743" s="41"/>
    </row>
    <row r="744" spans="9:13" ht="12.75">
      <c r="I744" s="41"/>
      <c r="L744" s="41"/>
      <c r="M744" s="41"/>
    </row>
    <row r="745" spans="9:13" ht="12.75">
      <c r="I745" s="41"/>
      <c r="L745" s="41"/>
      <c r="M745" s="41"/>
    </row>
    <row r="746" spans="9:13" ht="12.75">
      <c r="I746" s="41"/>
      <c r="L746" s="41"/>
      <c r="M746" s="41"/>
    </row>
    <row r="747" spans="9:13" ht="12.75">
      <c r="I747" s="41"/>
      <c r="L747" s="41"/>
      <c r="M747" s="41"/>
    </row>
    <row r="748" spans="9:13" ht="12.75">
      <c r="I748" s="41"/>
      <c r="L748" s="41"/>
      <c r="M748" s="41"/>
    </row>
    <row r="749" spans="9:13" ht="12.75">
      <c r="I749" s="41"/>
      <c r="L749" s="41"/>
      <c r="M749" s="41"/>
    </row>
    <row r="750" spans="9:13" ht="12.75">
      <c r="I750" s="41"/>
      <c r="L750" s="41"/>
      <c r="M750" s="41"/>
    </row>
    <row r="751" spans="9:13" ht="12.75">
      <c r="I751" s="41"/>
      <c r="L751" s="41"/>
      <c r="M751" s="41"/>
    </row>
    <row r="752" spans="9:13" ht="12.75">
      <c r="I752" s="41"/>
      <c r="L752" s="41"/>
      <c r="M752" s="41"/>
    </row>
    <row r="753" spans="9:13" ht="12.75">
      <c r="I753" s="41"/>
      <c r="L753" s="41"/>
      <c r="M753" s="41"/>
    </row>
    <row r="754" spans="9:13" ht="12.75">
      <c r="I754" s="41"/>
      <c r="L754" s="41"/>
      <c r="M754" s="41"/>
    </row>
    <row r="755" spans="9:13" ht="12.75">
      <c r="I755" s="41"/>
      <c r="L755" s="41"/>
      <c r="M755" s="41"/>
    </row>
    <row r="756" spans="9:13" ht="12.75">
      <c r="I756" s="41"/>
      <c r="L756" s="41"/>
      <c r="M756" s="41"/>
    </row>
    <row r="757" spans="9:13" ht="12.75">
      <c r="I757" s="41"/>
      <c r="L757" s="41"/>
      <c r="M757" s="41"/>
    </row>
    <row r="758" spans="9:13" ht="12.75">
      <c r="I758" s="41"/>
      <c r="L758" s="41"/>
      <c r="M758" s="41"/>
    </row>
    <row r="759" spans="9:13" ht="12.75">
      <c r="I759" s="41"/>
      <c r="L759" s="41"/>
      <c r="M759" s="41"/>
    </row>
    <row r="760" spans="9:13" ht="12.75">
      <c r="I760" s="41"/>
      <c r="L760" s="41"/>
      <c r="M760" s="41"/>
    </row>
    <row r="761" spans="9:13" ht="12.75">
      <c r="I761" s="41"/>
      <c r="L761" s="41"/>
      <c r="M761" s="41"/>
    </row>
    <row r="762" spans="9:13" ht="12.75">
      <c r="I762" s="41"/>
      <c r="L762" s="41"/>
      <c r="M762" s="41"/>
    </row>
    <row r="763" spans="9:13" ht="12.75">
      <c r="I763" s="41"/>
      <c r="L763" s="41"/>
      <c r="M763" s="41"/>
    </row>
    <row r="764" spans="9:13" ht="12.75">
      <c r="I764" s="41"/>
      <c r="L764" s="41"/>
      <c r="M764" s="41"/>
    </row>
    <row r="765" spans="9:13" ht="12.75">
      <c r="I765" s="41"/>
      <c r="L765" s="41"/>
      <c r="M765" s="41"/>
    </row>
    <row r="766" spans="9:13" ht="12.75">
      <c r="I766" s="41"/>
      <c r="L766" s="41"/>
      <c r="M766" s="41"/>
    </row>
    <row r="767" spans="9:13" ht="12.75">
      <c r="I767" s="41"/>
      <c r="L767" s="41"/>
      <c r="M767" s="41"/>
    </row>
    <row r="768" spans="9:13" ht="12.75">
      <c r="I768" s="41"/>
      <c r="L768" s="41"/>
      <c r="M768" s="41"/>
    </row>
    <row r="769" spans="9:13" ht="12.75">
      <c r="I769" s="41"/>
      <c r="L769" s="41"/>
      <c r="M769" s="41"/>
    </row>
    <row r="770" spans="9:13" ht="12.75">
      <c r="I770" s="41"/>
      <c r="L770" s="41"/>
      <c r="M770" s="41"/>
    </row>
    <row r="771" spans="9:13" ht="12.75">
      <c r="I771" s="41"/>
      <c r="L771" s="41"/>
      <c r="M771" s="41"/>
    </row>
    <row r="772" spans="9:13" ht="12.75">
      <c r="I772" s="41"/>
      <c r="L772" s="41"/>
      <c r="M772" s="41"/>
    </row>
    <row r="773" spans="9:13" ht="12.75">
      <c r="I773" s="41"/>
      <c r="L773" s="41"/>
      <c r="M773" s="41"/>
    </row>
    <row r="774" spans="9:13" ht="12.75">
      <c r="I774" s="41"/>
      <c r="L774" s="41"/>
      <c r="M774" s="41"/>
    </row>
    <row r="775" spans="9:13" ht="12.75">
      <c r="I775" s="41"/>
      <c r="L775" s="41"/>
      <c r="M775" s="41"/>
    </row>
    <row r="776" spans="9:13" ht="12.75">
      <c r="I776" s="41"/>
      <c r="L776" s="41"/>
      <c r="M776" s="41"/>
    </row>
    <row r="777" spans="9:13" ht="12.75">
      <c r="I777" s="41"/>
      <c r="L777" s="41"/>
      <c r="M777" s="41"/>
    </row>
    <row r="778" spans="9:13" ht="12.75">
      <c r="I778" s="41"/>
      <c r="L778" s="41"/>
      <c r="M778" s="41"/>
    </row>
    <row r="779" spans="9:13" ht="12.75">
      <c r="I779" s="41"/>
      <c r="L779" s="41"/>
      <c r="M779" s="41"/>
    </row>
    <row r="780" spans="9:13" ht="12.75">
      <c r="I780" s="41"/>
      <c r="L780" s="41"/>
      <c r="M780" s="41"/>
    </row>
    <row r="781" spans="9:13" ht="12.75">
      <c r="I781" s="41"/>
      <c r="L781" s="41"/>
      <c r="M781" s="41"/>
    </row>
    <row r="782" spans="9:13" ht="12.75">
      <c r="I782" s="41"/>
      <c r="L782" s="41"/>
      <c r="M782" s="41"/>
    </row>
    <row r="783" spans="9:13" ht="12.75">
      <c r="I783" s="41"/>
      <c r="L783" s="41"/>
      <c r="M783" s="41"/>
    </row>
    <row r="784" spans="9:13" ht="12.75">
      <c r="I784" s="41"/>
      <c r="L784" s="41"/>
      <c r="M784" s="41"/>
    </row>
    <row r="785" spans="9:13" ht="12.75">
      <c r="I785" s="41"/>
      <c r="L785" s="41"/>
      <c r="M785" s="41"/>
    </row>
  </sheetData>
  <sheetProtection/>
  <autoFilter ref="D1:D785"/>
  <mergeCells count="4">
    <mergeCell ref="D581:E581"/>
    <mergeCell ref="D612:E612"/>
    <mergeCell ref="E543:E544"/>
    <mergeCell ref="E557:E558"/>
  </mergeCells>
  <printOptions/>
  <pageMargins left="0.5511811023622047" right="0.5511811023622047" top="0.5118110236220472" bottom="0.4724409448818898" header="0.5118110236220472" footer="0.5118110236220472"/>
  <pageSetup fitToHeight="0" fitToWidth="1" horizontalDpi="600" verticalDpi="600" orientation="portrait" paperSize="9" scale="9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1"/>
  <sheetViews>
    <sheetView tabSelected="1" zoomScale="110" zoomScaleNormal="110" zoomScalePageLayoutView="0" workbookViewId="0" topLeftCell="A14">
      <selection activeCell="A107" sqref="A107:IV107"/>
    </sheetView>
  </sheetViews>
  <sheetFormatPr defaultColWidth="9.140625" defaultRowHeight="12.75"/>
  <cols>
    <col min="1" max="1" width="6.7109375" style="13" customWidth="1"/>
    <col min="2" max="2" width="44.57421875" style="13" customWidth="1"/>
    <col min="3" max="5" width="12.7109375" style="14" customWidth="1"/>
    <col min="6" max="6" width="12.7109375" style="63" hidden="1" customWidth="1"/>
    <col min="7" max="8" width="15.7109375" style="14" hidden="1" customWidth="1"/>
    <col min="9" max="9" width="12.7109375" style="63" hidden="1" customWidth="1"/>
    <col min="10" max="10" width="6.421875" style="14" bestFit="1" customWidth="1"/>
    <col min="11" max="11" width="7.421875" style="14" bestFit="1" customWidth="1"/>
    <col min="12" max="12" width="8.8515625" style="0" customWidth="1"/>
    <col min="13" max="17" width="9.140625" style="13" customWidth="1"/>
    <col min="18" max="20" width="9.8515625" style="13" bestFit="1" customWidth="1"/>
    <col min="21" max="16384" width="9.140625" style="13" customWidth="1"/>
  </cols>
  <sheetData>
    <row r="1" spans="2:11" s="15" customFormat="1" ht="11.25">
      <c r="B1" s="15" t="s">
        <v>435</v>
      </c>
      <c r="D1" s="38"/>
      <c r="E1" s="38"/>
      <c r="F1" s="60"/>
      <c r="G1" s="38"/>
      <c r="H1" s="38"/>
      <c r="I1" s="60"/>
      <c r="J1" s="38"/>
      <c r="K1" s="38"/>
    </row>
    <row r="2" spans="6:9" ht="12.75">
      <c r="F2" s="61"/>
      <c r="I2" s="61"/>
    </row>
    <row r="3" spans="2:12" s="369" customFormat="1" ht="15.75">
      <c r="B3" s="24" t="s">
        <v>758</v>
      </c>
      <c r="C3" s="14"/>
      <c r="D3" s="14"/>
      <c r="E3" s="14"/>
      <c r="F3" s="61"/>
      <c r="G3" s="14"/>
      <c r="H3" s="14"/>
      <c r="I3" s="61"/>
      <c r="J3" s="14"/>
      <c r="K3" s="370"/>
      <c r="L3" s="372"/>
    </row>
    <row r="4" spans="2:9" ht="15.75">
      <c r="B4" s="364"/>
      <c r="F4" s="61"/>
      <c r="I4" s="61"/>
    </row>
    <row r="5" spans="2:12" ht="27.75">
      <c r="B5" s="24" t="s">
        <v>541</v>
      </c>
      <c r="C5" s="414"/>
      <c r="D5" s="414"/>
      <c r="F5" s="61"/>
      <c r="I5" s="61"/>
      <c r="L5" s="76"/>
    </row>
    <row r="6" spans="6:9" ht="12.75">
      <c r="F6" s="61"/>
      <c r="I6" s="61"/>
    </row>
    <row r="7" spans="2:11" s="366" customFormat="1" ht="15.75">
      <c r="B7" s="364"/>
      <c r="D7" s="373"/>
      <c r="E7" s="373"/>
      <c r="F7" s="374"/>
      <c r="G7" s="373"/>
      <c r="H7" s="373"/>
      <c r="I7" s="374"/>
      <c r="J7" s="373"/>
      <c r="K7" s="373"/>
    </row>
    <row r="8" spans="2:11" s="15" customFormat="1" ht="15.75">
      <c r="B8" s="364"/>
      <c r="D8" s="38"/>
      <c r="E8" s="38"/>
      <c r="F8" s="60"/>
      <c r="G8" s="38"/>
      <c r="H8" s="38"/>
      <c r="I8" s="60"/>
      <c r="J8" s="38"/>
      <c r="K8" s="38"/>
    </row>
    <row r="9" spans="2:11" s="15" customFormat="1" ht="15.75">
      <c r="B9" s="24"/>
      <c r="D9" s="38"/>
      <c r="E9" s="38"/>
      <c r="F9" s="60"/>
      <c r="G9" s="38"/>
      <c r="H9" s="38"/>
      <c r="I9" s="60"/>
      <c r="J9" s="38"/>
      <c r="K9" s="38"/>
    </row>
    <row r="10" spans="6:9" ht="12.75">
      <c r="F10" s="61"/>
      <c r="I10" s="61"/>
    </row>
    <row r="11" spans="1:11" ht="12.75">
      <c r="A11" s="111"/>
      <c r="B11" s="112"/>
      <c r="C11" s="86">
        <v>1</v>
      </c>
      <c r="D11" s="86">
        <v>2</v>
      </c>
      <c r="E11" s="86">
        <v>3</v>
      </c>
      <c r="F11" s="490"/>
      <c r="G11" s="491"/>
      <c r="H11" s="491"/>
      <c r="I11" s="490"/>
      <c r="J11" s="86">
        <v>6</v>
      </c>
      <c r="K11" s="86">
        <v>7</v>
      </c>
    </row>
    <row r="12" spans="1:11" ht="22.5">
      <c r="A12" s="112"/>
      <c r="B12" s="112"/>
      <c r="C12" s="363" t="s">
        <v>769</v>
      </c>
      <c r="D12" s="363" t="s">
        <v>770</v>
      </c>
      <c r="E12" s="363" t="s">
        <v>771</v>
      </c>
      <c r="F12" s="492"/>
      <c r="G12" s="493"/>
      <c r="H12" s="493"/>
      <c r="I12" s="494"/>
      <c r="J12" s="88" t="s">
        <v>192</v>
      </c>
      <c r="K12" s="88" t="s">
        <v>193</v>
      </c>
    </row>
    <row r="13" spans="1:11" ht="12.75">
      <c r="A13" s="112"/>
      <c r="B13" s="112"/>
      <c r="C13" s="88" t="s">
        <v>598</v>
      </c>
      <c r="D13" s="88" t="s">
        <v>598</v>
      </c>
      <c r="E13" s="88" t="s">
        <v>598</v>
      </c>
      <c r="F13" s="494"/>
      <c r="G13" s="493"/>
      <c r="H13" s="493"/>
      <c r="I13" s="494"/>
      <c r="J13" s="86" t="s">
        <v>399</v>
      </c>
      <c r="K13" s="86" t="s">
        <v>596</v>
      </c>
    </row>
    <row r="14" spans="1:11" ht="12.75">
      <c r="A14" s="113" t="s">
        <v>194</v>
      </c>
      <c r="B14" s="113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12.75">
      <c r="A15" s="114">
        <v>6</v>
      </c>
      <c r="B15" s="115" t="s">
        <v>195</v>
      </c>
      <c r="C15" s="95">
        <f>SUM(C39)</f>
        <v>26580950</v>
      </c>
      <c r="D15" s="95">
        <f>SUM(D39)</f>
        <v>200000</v>
      </c>
      <c r="E15" s="95">
        <f>SUM(E39)</f>
        <v>26780950</v>
      </c>
      <c r="F15" s="95">
        <f>SUM(F39)</f>
        <v>0</v>
      </c>
      <c r="G15" s="93">
        <f>+G39</f>
        <v>39166700</v>
      </c>
      <c r="H15" s="93">
        <f>+H39</f>
        <v>35909100</v>
      </c>
      <c r="I15" s="95">
        <f>SUM(I39)</f>
        <v>0</v>
      </c>
      <c r="J15" s="93">
        <f>+F15/C15*100</f>
        <v>0</v>
      </c>
      <c r="K15" s="93">
        <f>+E15/C15*100</f>
        <v>100.75241855539399</v>
      </c>
    </row>
    <row r="16" spans="1:11" ht="12.75">
      <c r="A16" s="116">
        <v>7</v>
      </c>
      <c r="B16" s="115" t="s">
        <v>196</v>
      </c>
      <c r="C16" s="100">
        <f>SUM(C101)</f>
        <v>200000</v>
      </c>
      <c r="D16" s="100">
        <f>SUM(D101)</f>
        <v>-200000</v>
      </c>
      <c r="E16" s="100">
        <f>SUM(E101)</f>
        <v>0</v>
      </c>
      <c r="F16" s="100">
        <f>SUM(F101)</f>
        <v>0</v>
      </c>
      <c r="G16" s="117">
        <f>+G101</f>
        <v>105500</v>
      </c>
      <c r="H16" s="117">
        <f>+H101</f>
        <v>454500</v>
      </c>
      <c r="I16" s="100">
        <f>SUM(I101)</f>
        <v>0</v>
      </c>
      <c r="J16" s="93">
        <f>+F16/C16*100</f>
        <v>0</v>
      </c>
      <c r="K16" s="93">
        <f aca="true" t="shared" si="0" ref="K16:K34">+E16/C16*100</f>
        <v>0</v>
      </c>
    </row>
    <row r="17" spans="1:11" ht="12.75">
      <c r="A17" s="114">
        <v>3</v>
      </c>
      <c r="B17" s="115" t="s">
        <v>3</v>
      </c>
      <c r="C17" s="95">
        <f>SUM(C108)</f>
        <v>4880950</v>
      </c>
      <c r="D17" s="95">
        <f>SUM(D108)</f>
        <v>-490000</v>
      </c>
      <c r="E17" s="95">
        <f>SUM(E108)</f>
        <v>4390950</v>
      </c>
      <c r="F17" s="95">
        <f>SUM(F108)</f>
        <v>0</v>
      </c>
      <c r="G17" s="93" t="e">
        <f>+G108</f>
        <v>#REF!</v>
      </c>
      <c r="H17" s="93" t="e">
        <f>+H108</f>
        <v>#REF!</v>
      </c>
      <c r="I17" s="95">
        <f>SUM(I108)</f>
        <v>0</v>
      </c>
      <c r="J17" s="93">
        <f>+F17/C17*100</f>
        <v>0</v>
      </c>
      <c r="K17" s="93">
        <f t="shared" si="0"/>
        <v>89.96097071266864</v>
      </c>
    </row>
    <row r="18" spans="1:11" ht="12.75">
      <c r="A18" s="116">
        <v>4</v>
      </c>
      <c r="B18" s="115" t="s">
        <v>11</v>
      </c>
      <c r="C18" s="100">
        <f>SUM(C173)</f>
        <v>21900000</v>
      </c>
      <c r="D18" s="100">
        <f>SUM(D173)</f>
        <v>490000</v>
      </c>
      <c r="E18" s="100">
        <f>SUM(E173)</f>
        <v>22390000</v>
      </c>
      <c r="F18" s="100">
        <f>SUM(F173)</f>
        <v>0</v>
      </c>
      <c r="G18" s="117">
        <f>+G173</f>
        <v>14816000</v>
      </c>
      <c r="H18" s="117">
        <f>+H173</f>
        <v>11018700</v>
      </c>
      <c r="I18" s="100">
        <f>SUM(I173)</f>
        <v>0</v>
      </c>
      <c r="J18" s="93">
        <f>+F18/C18*100</f>
        <v>0</v>
      </c>
      <c r="K18" s="93">
        <f t="shared" si="0"/>
        <v>102.23744292237443</v>
      </c>
    </row>
    <row r="19" spans="1:11" ht="12.75">
      <c r="A19" s="114"/>
      <c r="B19" s="115" t="s">
        <v>413</v>
      </c>
      <c r="C19" s="95">
        <f>C15+C16-C17-C18</f>
        <v>0</v>
      </c>
      <c r="D19" s="95">
        <f>D15+D16-D17-D18</f>
        <v>0</v>
      </c>
      <c r="E19" s="95">
        <f>E15+E16-E17-E18</f>
        <v>0</v>
      </c>
      <c r="F19" s="95">
        <f>F15+F16-F17-F18</f>
        <v>0</v>
      </c>
      <c r="G19" s="93" t="e">
        <f>+G15+G16-G17-G18</f>
        <v>#REF!</v>
      </c>
      <c r="H19" s="93" t="e">
        <f>+H15+H16-H17-H18</f>
        <v>#REF!</v>
      </c>
      <c r="I19" s="95">
        <f>I15+I16-I17-I18</f>
        <v>0</v>
      </c>
      <c r="J19" s="93" t="e">
        <f>+F19/C19*100</f>
        <v>#DIV/0!</v>
      </c>
      <c r="K19" s="93" t="e">
        <f t="shared" si="0"/>
        <v>#DIV/0!</v>
      </c>
    </row>
    <row r="20" spans="1:11" ht="12.75">
      <c r="A20" s="118"/>
      <c r="B20" s="118"/>
      <c r="C20" s="119"/>
      <c r="D20" s="119"/>
      <c r="E20" s="119"/>
      <c r="F20" s="495"/>
      <c r="G20" s="496"/>
      <c r="H20" s="496"/>
      <c r="I20" s="495"/>
      <c r="J20" s="117"/>
      <c r="K20" s="93" t="e">
        <f t="shared" si="0"/>
        <v>#DIV/0!</v>
      </c>
    </row>
    <row r="21" spans="1:11" ht="12.75">
      <c r="A21" s="113" t="s">
        <v>197</v>
      </c>
      <c r="B21" s="113"/>
      <c r="C21" s="90"/>
      <c r="D21" s="90"/>
      <c r="E21" s="90"/>
      <c r="F21" s="120"/>
      <c r="G21" s="90"/>
      <c r="H21" s="90"/>
      <c r="I21" s="120"/>
      <c r="J21" s="121"/>
      <c r="K21" s="93" t="e">
        <f t="shared" si="0"/>
        <v>#DIV/0!</v>
      </c>
    </row>
    <row r="22" spans="1:11" ht="12.75">
      <c r="A22" s="116">
        <v>8</v>
      </c>
      <c r="B22" s="115" t="s">
        <v>198</v>
      </c>
      <c r="C22" s="286">
        <f>SUM(C192)</f>
        <v>0</v>
      </c>
      <c r="D22" s="286">
        <f>SUM(D192)</f>
        <v>0</v>
      </c>
      <c r="E22" s="286">
        <f>SUM(E192)</f>
        <v>0</v>
      </c>
      <c r="F22" s="100">
        <f>SUM(F192)</f>
        <v>0</v>
      </c>
      <c r="G22" s="117">
        <f>+G192</f>
        <v>0</v>
      </c>
      <c r="H22" s="117">
        <f>+H192</f>
        <v>20700</v>
      </c>
      <c r="I22" s="100">
        <f>SUM(I192)</f>
        <v>0</v>
      </c>
      <c r="J22" s="117" t="e">
        <f>+F22/C22*100</f>
        <v>#DIV/0!</v>
      </c>
      <c r="K22" s="93" t="e">
        <f t="shared" si="0"/>
        <v>#DIV/0!</v>
      </c>
    </row>
    <row r="23" spans="1:11" ht="12.75">
      <c r="A23" s="114"/>
      <c r="B23" s="115" t="s">
        <v>199</v>
      </c>
      <c r="C23" s="287">
        <f aca="true" t="shared" si="1" ref="C23:I23">C22</f>
        <v>0</v>
      </c>
      <c r="D23" s="287">
        <f t="shared" si="1"/>
        <v>0</v>
      </c>
      <c r="E23" s="95">
        <f t="shared" si="1"/>
        <v>0</v>
      </c>
      <c r="F23" s="95">
        <f t="shared" si="1"/>
        <v>0</v>
      </c>
      <c r="G23" s="92">
        <f t="shared" si="1"/>
        <v>0</v>
      </c>
      <c r="H23" s="92">
        <f t="shared" si="1"/>
        <v>20700</v>
      </c>
      <c r="I23" s="95">
        <f t="shared" si="1"/>
        <v>0</v>
      </c>
      <c r="J23" s="117" t="e">
        <f>+D23/C23*100</f>
        <v>#DIV/0!</v>
      </c>
      <c r="K23" s="93" t="e">
        <f t="shared" si="0"/>
        <v>#DIV/0!</v>
      </c>
    </row>
    <row r="24" spans="1:11" ht="12.75">
      <c r="A24" s="118"/>
      <c r="B24" s="118"/>
      <c r="C24" s="119"/>
      <c r="D24" s="119"/>
      <c r="E24" s="119"/>
      <c r="F24" s="104"/>
      <c r="G24" s="119"/>
      <c r="H24" s="119"/>
      <c r="I24" s="104"/>
      <c r="J24" s="117"/>
      <c r="K24" s="93" t="e">
        <f t="shared" si="0"/>
        <v>#DIV/0!</v>
      </c>
    </row>
    <row r="25" spans="1:11" ht="12.75">
      <c r="A25" s="113" t="s">
        <v>200</v>
      </c>
      <c r="B25" s="113"/>
      <c r="C25" s="90">
        <f>SUM(C198)</f>
        <v>0</v>
      </c>
      <c r="D25" s="90">
        <f>SUM(D198)</f>
        <v>0</v>
      </c>
      <c r="E25" s="90">
        <f>SUM(E198)</f>
        <v>0</v>
      </c>
      <c r="F25" s="90">
        <f>SUM(F198)</f>
        <v>0</v>
      </c>
      <c r="G25" s="90"/>
      <c r="H25" s="90"/>
      <c r="I25" s="90">
        <f>SUM(I198)</f>
        <v>0</v>
      </c>
      <c r="J25" s="121"/>
      <c r="K25" s="93" t="e">
        <f t="shared" si="0"/>
        <v>#DIV/0!</v>
      </c>
    </row>
    <row r="26" spans="1:11" ht="12.75">
      <c r="A26" s="114">
        <v>9</v>
      </c>
      <c r="B26" s="115" t="s">
        <v>201</v>
      </c>
      <c r="C26" s="287">
        <f>SUM(C196)</f>
        <v>0</v>
      </c>
      <c r="D26" s="287">
        <f>SUM(D196)</f>
        <v>0</v>
      </c>
      <c r="E26" s="287">
        <f>SUM(E196)</f>
        <v>0</v>
      </c>
      <c r="F26" s="287">
        <f>SUM(F196)</f>
        <v>0</v>
      </c>
      <c r="G26" s="93">
        <f>+G196</f>
        <v>0</v>
      </c>
      <c r="H26" s="93">
        <f>+H196</f>
        <v>-3534883.2</v>
      </c>
      <c r="I26" s="287">
        <f>SUM(I196)</f>
        <v>0</v>
      </c>
      <c r="J26" s="117" t="e">
        <f>+F26/C26*100</f>
        <v>#DIV/0!</v>
      </c>
      <c r="K26" s="93" t="e">
        <f t="shared" si="0"/>
        <v>#DIV/0!</v>
      </c>
    </row>
    <row r="27" spans="1:11" ht="12.75">
      <c r="A27" s="118"/>
      <c r="B27" s="118"/>
      <c r="C27" s="119"/>
      <c r="D27" s="119"/>
      <c r="E27" s="119"/>
      <c r="F27" s="104"/>
      <c r="G27" s="119"/>
      <c r="H27" s="119"/>
      <c r="I27" s="104"/>
      <c r="J27" s="117"/>
      <c r="K27" s="93" t="e">
        <f t="shared" si="0"/>
        <v>#DIV/0!</v>
      </c>
    </row>
    <row r="28" spans="1:21" s="17" customFormat="1" ht="11.25">
      <c r="A28" s="113" t="s">
        <v>202</v>
      </c>
      <c r="B28" s="113"/>
      <c r="C28" s="113"/>
      <c r="D28" s="113"/>
      <c r="E28" s="113"/>
      <c r="F28" s="113"/>
      <c r="G28" s="113"/>
      <c r="H28" s="113"/>
      <c r="I28" s="113"/>
      <c r="J28" s="121"/>
      <c r="K28" s="93" t="e">
        <f t="shared" si="0"/>
        <v>#DIV/0!</v>
      </c>
      <c r="L28" s="47"/>
      <c r="M28" s="46"/>
      <c r="N28" s="46"/>
      <c r="O28" s="46"/>
      <c r="P28" s="46"/>
      <c r="Q28" s="46"/>
      <c r="R28" s="47"/>
      <c r="S28" s="47"/>
      <c r="T28" s="47"/>
      <c r="U28" s="47"/>
    </row>
    <row r="29" spans="1:21" s="17" customFormat="1" ht="11.25">
      <c r="A29" s="122"/>
      <c r="B29" s="122"/>
      <c r="C29" s="109">
        <f aca="true" t="shared" si="2" ref="C29:I29">SUM(C19,C23,C26)</f>
        <v>0</v>
      </c>
      <c r="D29" s="109">
        <f t="shared" si="2"/>
        <v>0</v>
      </c>
      <c r="E29" s="109">
        <f t="shared" si="2"/>
        <v>0</v>
      </c>
      <c r="F29" s="109">
        <f t="shared" si="2"/>
        <v>0</v>
      </c>
      <c r="G29" s="109" t="e">
        <f t="shared" si="2"/>
        <v>#REF!</v>
      </c>
      <c r="H29" s="109" t="e">
        <f t="shared" si="2"/>
        <v>#REF!</v>
      </c>
      <c r="I29" s="109">
        <f t="shared" si="2"/>
        <v>0</v>
      </c>
      <c r="J29" s="117" t="e">
        <f>+F29/C29*100</f>
        <v>#DIV/0!</v>
      </c>
      <c r="K29" s="93" t="e">
        <f t="shared" si="0"/>
        <v>#DIV/0!</v>
      </c>
      <c r="L29" s="47"/>
      <c r="M29" s="46"/>
      <c r="N29" s="46"/>
      <c r="O29" s="46"/>
      <c r="P29" s="46"/>
      <c r="Q29" s="46"/>
      <c r="R29" s="47"/>
      <c r="S29" s="47"/>
      <c r="T29" s="47"/>
      <c r="U29" s="47"/>
    </row>
    <row r="30" spans="1:21" s="17" customFormat="1" ht="11.25">
      <c r="A30" s="122"/>
      <c r="B30" s="122"/>
      <c r="C30" s="124"/>
      <c r="D30" s="124"/>
      <c r="E30" s="124"/>
      <c r="F30" s="123"/>
      <c r="G30" s="125"/>
      <c r="H30" s="125"/>
      <c r="I30" s="123"/>
      <c r="J30" s="125"/>
      <c r="K30" s="93" t="e">
        <f t="shared" si="0"/>
        <v>#DIV/0!</v>
      </c>
      <c r="L30" s="47"/>
      <c r="M30" s="46"/>
      <c r="N30" s="46"/>
      <c r="O30" s="46"/>
      <c r="P30" s="46"/>
      <c r="Q30" s="46"/>
      <c r="R30" s="47"/>
      <c r="S30" s="47"/>
      <c r="T30" s="47"/>
      <c r="U30" s="47"/>
    </row>
    <row r="31" spans="1:21" s="17" customFormat="1" ht="11.25">
      <c r="A31" s="125"/>
      <c r="B31" s="368"/>
      <c r="C31" s="125"/>
      <c r="D31" s="125"/>
      <c r="E31" s="125"/>
      <c r="F31" s="125"/>
      <c r="G31" s="125"/>
      <c r="H31" s="125"/>
      <c r="I31" s="125"/>
      <c r="J31" s="125"/>
      <c r="K31" s="93" t="e">
        <f t="shared" si="0"/>
        <v>#DIV/0!</v>
      </c>
      <c r="L31" s="47"/>
      <c r="M31" s="46"/>
      <c r="N31" s="46"/>
      <c r="O31" s="46"/>
      <c r="P31" s="46"/>
      <c r="Q31" s="46"/>
      <c r="R31" s="47"/>
      <c r="S31" s="47"/>
      <c r="T31" s="47"/>
      <c r="U31" s="47"/>
    </row>
    <row r="32" spans="1:21" s="17" customFormat="1" ht="11.2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93" t="e">
        <f t="shared" si="0"/>
        <v>#DIV/0!</v>
      </c>
      <c r="L32" s="47"/>
      <c r="M32" s="46"/>
      <c r="N32" s="46"/>
      <c r="O32" s="46"/>
      <c r="P32" s="46"/>
      <c r="Q32" s="46"/>
      <c r="R32" s="47"/>
      <c r="S32" s="47"/>
      <c r="T32" s="47"/>
      <c r="U32" s="47"/>
    </row>
    <row r="33" spans="1:21" s="17" customFormat="1" ht="11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93" t="e">
        <f t="shared" si="0"/>
        <v>#DIV/0!</v>
      </c>
      <c r="L33" s="47"/>
      <c r="M33" s="65"/>
      <c r="N33" s="65"/>
      <c r="O33" s="65"/>
      <c r="P33" s="65"/>
      <c r="Q33" s="65"/>
      <c r="R33" s="47"/>
      <c r="S33" s="47"/>
      <c r="T33" s="47"/>
      <c r="U33" s="47"/>
    </row>
    <row r="34" spans="1:11" ht="12.75">
      <c r="A34" s="118"/>
      <c r="B34" s="118"/>
      <c r="C34" s="95"/>
      <c r="D34" s="95"/>
      <c r="E34" s="95"/>
      <c r="F34" s="94"/>
      <c r="G34" s="95">
        <v>0</v>
      </c>
      <c r="H34" s="95">
        <v>-9.313225746154791E-10</v>
      </c>
      <c r="I34" s="94"/>
      <c r="J34" s="95"/>
      <c r="K34" s="93" t="e">
        <f t="shared" si="0"/>
        <v>#DIV/0!</v>
      </c>
    </row>
    <row r="35" spans="1:11" ht="12.75">
      <c r="A35" s="112" t="s">
        <v>0</v>
      </c>
      <c r="B35" s="112"/>
      <c r="C35" s="86">
        <v>3</v>
      </c>
      <c r="D35" s="86">
        <v>2</v>
      </c>
      <c r="E35" s="86">
        <v>3</v>
      </c>
      <c r="F35" s="86">
        <v>4</v>
      </c>
      <c r="G35" s="87" t="s">
        <v>203</v>
      </c>
      <c r="H35" s="87" t="s">
        <v>1</v>
      </c>
      <c r="I35" s="86">
        <v>5</v>
      </c>
      <c r="J35" s="86">
        <v>6</v>
      </c>
      <c r="K35" s="86">
        <v>7</v>
      </c>
    </row>
    <row r="36" spans="1:11" ht="22.5">
      <c r="A36" s="112" t="s">
        <v>204</v>
      </c>
      <c r="B36" s="112" t="s">
        <v>205</v>
      </c>
      <c r="C36" s="363" t="s">
        <v>632</v>
      </c>
      <c r="D36" s="363" t="s">
        <v>755</v>
      </c>
      <c r="E36" s="363" t="s">
        <v>771</v>
      </c>
      <c r="F36" s="88" t="s">
        <v>599</v>
      </c>
      <c r="G36" s="89">
        <v>2006</v>
      </c>
      <c r="H36" s="89">
        <v>2007</v>
      </c>
      <c r="I36" s="88" t="s">
        <v>599</v>
      </c>
      <c r="J36" s="88" t="s">
        <v>192</v>
      </c>
      <c r="K36" s="88" t="s">
        <v>206</v>
      </c>
    </row>
    <row r="37" spans="1:11" ht="12.75">
      <c r="A37" s="112" t="s">
        <v>299</v>
      </c>
      <c r="B37" s="112"/>
      <c r="C37" s="88" t="s">
        <v>598</v>
      </c>
      <c r="D37" s="88" t="s">
        <v>598</v>
      </c>
      <c r="E37" s="88" t="s">
        <v>598</v>
      </c>
      <c r="F37" s="88" t="s">
        <v>725</v>
      </c>
      <c r="G37" s="89"/>
      <c r="H37" s="89"/>
      <c r="I37" s="88" t="s">
        <v>726</v>
      </c>
      <c r="J37" s="88" t="s">
        <v>436</v>
      </c>
      <c r="K37" s="86" t="s">
        <v>596</v>
      </c>
    </row>
    <row r="38" spans="1:11" ht="12.75">
      <c r="A38" s="113" t="s">
        <v>194</v>
      </c>
      <c r="B38" s="113"/>
      <c r="C38" s="90"/>
      <c r="D38" s="90"/>
      <c r="E38" s="90"/>
      <c r="F38" s="90"/>
      <c r="G38" s="90"/>
      <c r="H38" s="90"/>
      <c r="I38" s="90"/>
      <c r="J38" s="90"/>
      <c r="K38" s="90"/>
    </row>
    <row r="39" spans="1:11" ht="12.75">
      <c r="A39" s="126">
        <v>6</v>
      </c>
      <c r="B39" s="127" t="s">
        <v>195</v>
      </c>
      <c r="C39" s="91">
        <f>SUM(C40,C53,C66,C78,C92,C96)</f>
        <v>26580950</v>
      </c>
      <c r="D39" s="91">
        <f aca="true" t="shared" si="3" ref="D39:I39">SUM(D40,D53,D66,D78,D92,D96)</f>
        <v>200000</v>
      </c>
      <c r="E39" s="91">
        <f t="shared" si="3"/>
        <v>26780950</v>
      </c>
      <c r="F39" s="91">
        <f t="shared" si="3"/>
        <v>0</v>
      </c>
      <c r="G39" s="91">
        <f t="shared" si="3"/>
        <v>39166700</v>
      </c>
      <c r="H39" s="91">
        <f t="shared" si="3"/>
        <v>35909100</v>
      </c>
      <c r="I39" s="91">
        <f t="shared" si="3"/>
        <v>0</v>
      </c>
      <c r="J39" s="91">
        <f>+F39/C39*100</f>
        <v>0</v>
      </c>
      <c r="K39" s="91">
        <f>+E39/C39*100</f>
        <v>100.75241855539399</v>
      </c>
    </row>
    <row r="40" spans="1:11" s="19" customFormat="1" ht="11.25">
      <c r="A40" s="114">
        <v>61</v>
      </c>
      <c r="B40" s="115" t="s">
        <v>207</v>
      </c>
      <c r="C40" s="95">
        <f>SUM(C41,C47,C50)</f>
        <v>2309450</v>
      </c>
      <c r="D40" s="95">
        <f>SUM(D41,D47,D50)</f>
        <v>140000</v>
      </c>
      <c r="E40" s="95">
        <f>SUM(E41,E47,E50)</f>
        <v>2449450</v>
      </c>
      <c r="F40" s="95">
        <f>SUM(F41,F47,F50)</f>
        <v>0</v>
      </c>
      <c r="G40" s="93">
        <v>25696000</v>
      </c>
      <c r="H40" s="93">
        <v>22204800</v>
      </c>
      <c r="I40" s="95">
        <f>SUM(I41,I47,I50)</f>
        <v>0</v>
      </c>
      <c r="J40" s="93">
        <f>+F40/C40*100</f>
        <v>0</v>
      </c>
      <c r="K40" s="93">
        <f>+E40/C40*100</f>
        <v>106.06204940570265</v>
      </c>
    </row>
    <row r="41" spans="1:11" s="19" customFormat="1" ht="11.25">
      <c r="A41" s="114">
        <v>611</v>
      </c>
      <c r="B41" s="115" t="s">
        <v>208</v>
      </c>
      <c r="C41" s="95">
        <f>SUM(C42:C45)-C46</f>
        <v>2203450</v>
      </c>
      <c r="D41" s="95">
        <f>SUM(D42:D45)-D46</f>
        <v>140000</v>
      </c>
      <c r="E41" s="95">
        <f>SUM(E42:E45)-E46</f>
        <v>2343450</v>
      </c>
      <c r="F41" s="95">
        <f>SUM(F42:F45)-F46</f>
        <v>0</v>
      </c>
      <c r="G41" s="93">
        <v>11200000</v>
      </c>
      <c r="H41" s="93">
        <v>9135000</v>
      </c>
      <c r="I41" s="95">
        <f>SUM(I42:I45)-I46</f>
        <v>0</v>
      </c>
      <c r="J41" s="93">
        <f aca="true" t="shared" si="4" ref="J41:J100">+F41/C41*100</f>
        <v>0</v>
      </c>
      <c r="K41" s="93">
        <f aca="true" t="shared" si="5" ref="K41:K104">+E41/C41*100</f>
        <v>106.35367264970841</v>
      </c>
    </row>
    <row r="42" spans="1:11" s="22" customFormat="1" ht="11.25" hidden="1">
      <c r="A42" s="355">
        <v>6111</v>
      </c>
      <c r="B42" s="508" t="s">
        <v>374</v>
      </c>
      <c r="C42" s="356">
        <v>2120000</v>
      </c>
      <c r="D42" s="356">
        <v>140000</v>
      </c>
      <c r="E42" s="356">
        <v>2260000</v>
      </c>
      <c r="F42" s="356"/>
      <c r="G42" s="510"/>
      <c r="H42" s="510"/>
      <c r="I42" s="356"/>
      <c r="J42" s="510">
        <f t="shared" si="4"/>
        <v>0</v>
      </c>
      <c r="K42" s="511">
        <f t="shared" si="5"/>
        <v>106.60377358490567</v>
      </c>
    </row>
    <row r="43" spans="1:11" s="22" customFormat="1" ht="11.25" hidden="1">
      <c r="A43" s="128">
        <v>6112</v>
      </c>
      <c r="B43" s="129" t="s">
        <v>375</v>
      </c>
      <c r="C43" s="96">
        <v>50000</v>
      </c>
      <c r="D43" s="96"/>
      <c r="E43" s="96">
        <v>50000</v>
      </c>
      <c r="F43" s="96"/>
      <c r="G43" s="97"/>
      <c r="H43" s="97"/>
      <c r="I43" s="96"/>
      <c r="J43" s="97">
        <f t="shared" si="4"/>
        <v>0</v>
      </c>
      <c r="K43" s="93">
        <f t="shared" si="5"/>
        <v>100</v>
      </c>
    </row>
    <row r="44" spans="1:11" s="22" customFormat="1" ht="11.25" hidden="1">
      <c r="A44" s="128">
        <v>6113</v>
      </c>
      <c r="B44" s="129" t="s">
        <v>376</v>
      </c>
      <c r="C44" s="96">
        <v>20000</v>
      </c>
      <c r="D44" s="96"/>
      <c r="E44" s="96">
        <v>20000</v>
      </c>
      <c r="F44" s="96"/>
      <c r="G44" s="97"/>
      <c r="H44" s="97"/>
      <c r="I44" s="96"/>
      <c r="J44" s="97">
        <f t="shared" si="4"/>
        <v>0</v>
      </c>
      <c r="K44" s="93">
        <f t="shared" si="5"/>
        <v>100</v>
      </c>
    </row>
    <row r="45" spans="1:11" s="22" customFormat="1" ht="11.25" hidden="1">
      <c r="A45" s="128">
        <v>6114</v>
      </c>
      <c r="B45" s="129" t="s">
        <v>377</v>
      </c>
      <c r="C45" s="96">
        <v>13450</v>
      </c>
      <c r="D45" s="96"/>
      <c r="E45" s="96">
        <v>13450</v>
      </c>
      <c r="F45" s="96"/>
      <c r="G45" s="97"/>
      <c r="H45" s="97"/>
      <c r="I45" s="96"/>
      <c r="J45" s="97">
        <f t="shared" si="4"/>
        <v>0</v>
      </c>
      <c r="K45" s="93">
        <f t="shared" si="5"/>
        <v>100</v>
      </c>
    </row>
    <row r="46" spans="1:11" s="22" customFormat="1" ht="11.25" hidden="1">
      <c r="A46" s="128">
        <v>6117</v>
      </c>
      <c r="B46" s="129" t="s">
        <v>408</v>
      </c>
      <c r="C46" s="96"/>
      <c r="D46" s="96"/>
      <c r="E46" s="96"/>
      <c r="F46" s="96"/>
      <c r="G46" s="97"/>
      <c r="H46" s="97"/>
      <c r="I46" s="96"/>
      <c r="J46" s="97" t="e">
        <f t="shared" si="4"/>
        <v>#DIV/0!</v>
      </c>
      <c r="K46" s="93" t="e">
        <f t="shared" si="5"/>
        <v>#DIV/0!</v>
      </c>
    </row>
    <row r="47" spans="1:11" s="19" customFormat="1" ht="11.25">
      <c r="A47" s="114">
        <v>613</v>
      </c>
      <c r="B47" s="115" t="s">
        <v>209</v>
      </c>
      <c r="C47" s="95">
        <f>SUM(C48:C49)</f>
        <v>85000</v>
      </c>
      <c r="D47" s="95">
        <f>SUM(D48:D49)</f>
        <v>0</v>
      </c>
      <c r="E47" s="95">
        <f>SUM(E48:E49)</f>
        <v>85000</v>
      </c>
      <c r="F47" s="95">
        <f>SUM(F48:F49)</f>
        <v>0</v>
      </c>
      <c r="G47" s="93"/>
      <c r="H47" s="93"/>
      <c r="I47" s="95">
        <f>SUM(I48:I49)</f>
        <v>0</v>
      </c>
      <c r="J47" s="93">
        <f t="shared" si="4"/>
        <v>0</v>
      </c>
      <c r="K47" s="93">
        <f t="shared" si="5"/>
        <v>100</v>
      </c>
    </row>
    <row r="48" spans="1:11" s="22" customFormat="1" ht="11.25" hidden="1">
      <c r="A48" s="128">
        <v>6131</v>
      </c>
      <c r="B48" s="129" t="s">
        <v>513</v>
      </c>
      <c r="C48" s="96">
        <v>35000</v>
      </c>
      <c r="D48" s="96"/>
      <c r="E48" s="96">
        <v>35000</v>
      </c>
      <c r="F48" s="96"/>
      <c r="G48" s="97"/>
      <c r="H48" s="97"/>
      <c r="I48" s="96"/>
      <c r="J48" s="97">
        <f t="shared" si="4"/>
        <v>0</v>
      </c>
      <c r="K48" s="93">
        <f t="shared" si="5"/>
        <v>100</v>
      </c>
    </row>
    <row r="49" spans="1:11" s="22" customFormat="1" ht="11.25" hidden="1">
      <c r="A49" s="128">
        <v>6134</v>
      </c>
      <c r="B49" s="129" t="s">
        <v>514</v>
      </c>
      <c r="C49" s="96">
        <v>50000</v>
      </c>
      <c r="D49" s="96"/>
      <c r="E49" s="96">
        <v>50000</v>
      </c>
      <c r="F49" s="96"/>
      <c r="G49" s="97"/>
      <c r="H49" s="97"/>
      <c r="I49" s="96"/>
      <c r="J49" s="97">
        <f t="shared" si="4"/>
        <v>0</v>
      </c>
      <c r="K49" s="93">
        <f t="shared" si="5"/>
        <v>100</v>
      </c>
    </row>
    <row r="50" spans="1:11" s="19" customFormat="1" ht="11.25">
      <c r="A50" s="114">
        <v>614</v>
      </c>
      <c r="B50" s="115" t="s">
        <v>210</v>
      </c>
      <c r="C50" s="95">
        <f>SUM(C51:C52)</f>
        <v>21000</v>
      </c>
      <c r="D50" s="95">
        <f>SUM(D51:D52)</f>
        <v>0</v>
      </c>
      <c r="E50" s="95">
        <f>SUM(E51:E52)</f>
        <v>21000</v>
      </c>
      <c r="F50" s="95">
        <f>SUM(F51:F52)</f>
        <v>0</v>
      </c>
      <c r="G50" s="93"/>
      <c r="H50" s="93"/>
      <c r="I50" s="95">
        <f>SUM(I51:I52)</f>
        <v>0</v>
      </c>
      <c r="J50" s="93">
        <f t="shared" si="4"/>
        <v>0</v>
      </c>
      <c r="K50" s="93">
        <f t="shared" si="5"/>
        <v>100</v>
      </c>
    </row>
    <row r="51" spans="1:11" s="22" customFormat="1" ht="11.25" hidden="1">
      <c r="A51" s="128">
        <v>6142</v>
      </c>
      <c r="B51" s="129" t="s">
        <v>515</v>
      </c>
      <c r="C51" s="96">
        <v>20000</v>
      </c>
      <c r="D51" s="96"/>
      <c r="E51" s="96">
        <v>20000</v>
      </c>
      <c r="F51" s="96"/>
      <c r="G51" s="97"/>
      <c r="H51" s="97"/>
      <c r="I51" s="96"/>
      <c r="J51" s="97">
        <f t="shared" si="4"/>
        <v>0</v>
      </c>
      <c r="K51" s="93">
        <f t="shared" si="5"/>
        <v>100</v>
      </c>
    </row>
    <row r="52" spans="1:11" s="22" customFormat="1" ht="11.25" hidden="1">
      <c r="A52" s="128">
        <v>6145</v>
      </c>
      <c r="B52" s="129" t="s">
        <v>516</v>
      </c>
      <c r="C52" s="96">
        <v>1000</v>
      </c>
      <c r="D52" s="96"/>
      <c r="E52" s="96">
        <v>1000</v>
      </c>
      <c r="F52" s="96"/>
      <c r="G52" s="97"/>
      <c r="H52" s="97"/>
      <c r="I52" s="96"/>
      <c r="J52" s="97">
        <f t="shared" si="4"/>
        <v>0</v>
      </c>
      <c r="K52" s="93">
        <f t="shared" si="5"/>
        <v>100</v>
      </c>
    </row>
    <row r="53" spans="1:11" s="19" customFormat="1" ht="11.25">
      <c r="A53" s="116">
        <v>63</v>
      </c>
      <c r="B53" s="115" t="s">
        <v>211</v>
      </c>
      <c r="C53" s="100">
        <f>SUM(C54,C64)</f>
        <v>23195500</v>
      </c>
      <c r="D53" s="100">
        <f>SUM(D54,D64)</f>
        <v>-500000</v>
      </c>
      <c r="E53" s="100">
        <f>SUM(E54,E64)</f>
        <v>22695500</v>
      </c>
      <c r="F53" s="100">
        <f>SUM(F54,F64)</f>
        <v>0</v>
      </c>
      <c r="G53" s="117"/>
      <c r="H53" s="117"/>
      <c r="I53" s="100">
        <f>SUM(I54,I64)</f>
        <v>0</v>
      </c>
      <c r="J53" s="93">
        <f t="shared" si="4"/>
        <v>0</v>
      </c>
      <c r="K53" s="93">
        <f t="shared" si="5"/>
        <v>97.84440947597595</v>
      </c>
    </row>
    <row r="54" spans="1:11" s="19" customFormat="1" ht="11.25">
      <c r="A54" s="114">
        <v>633</v>
      </c>
      <c r="B54" s="115" t="s">
        <v>212</v>
      </c>
      <c r="C54" s="95">
        <f>SUM(C55:C63)</f>
        <v>22377000</v>
      </c>
      <c r="D54" s="95">
        <f aca="true" t="shared" si="6" ref="D54:I54">SUM(D55:D63)</f>
        <v>-500000</v>
      </c>
      <c r="E54" s="95">
        <f t="shared" si="6"/>
        <v>21877000</v>
      </c>
      <c r="F54" s="95">
        <f t="shared" si="6"/>
        <v>0</v>
      </c>
      <c r="G54" s="95">
        <f t="shared" si="6"/>
        <v>0</v>
      </c>
      <c r="H54" s="95">
        <f t="shared" si="6"/>
        <v>0</v>
      </c>
      <c r="I54" s="95">
        <f t="shared" si="6"/>
        <v>0</v>
      </c>
      <c r="J54" s="93">
        <f t="shared" si="4"/>
        <v>0</v>
      </c>
      <c r="K54" s="93">
        <f t="shared" si="5"/>
        <v>97.76556285471689</v>
      </c>
    </row>
    <row r="55" spans="1:11" s="22" customFormat="1" ht="11.25" hidden="1">
      <c r="A55" s="128">
        <v>6331</v>
      </c>
      <c r="B55" s="129" t="s">
        <v>560</v>
      </c>
      <c r="C55" s="96">
        <v>2000</v>
      </c>
      <c r="D55" s="96"/>
      <c r="E55" s="96">
        <v>2000</v>
      </c>
      <c r="F55" s="96"/>
      <c r="G55" s="97"/>
      <c r="H55" s="97"/>
      <c r="I55" s="96"/>
      <c r="J55" s="97">
        <f t="shared" si="4"/>
        <v>0</v>
      </c>
      <c r="K55" s="93">
        <f t="shared" si="5"/>
        <v>100</v>
      </c>
    </row>
    <row r="56" spans="1:11" s="22" customFormat="1" ht="11.25" hidden="1">
      <c r="A56" s="128">
        <v>6331</v>
      </c>
      <c r="B56" s="129" t="s">
        <v>559</v>
      </c>
      <c r="C56" s="96">
        <v>50000</v>
      </c>
      <c r="D56" s="96"/>
      <c r="E56" s="96">
        <v>50000</v>
      </c>
      <c r="F56" s="96"/>
      <c r="G56" s="97"/>
      <c r="H56" s="97"/>
      <c r="I56" s="96"/>
      <c r="J56" s="97">
        <f t="shared" si="4"/>
        <v>0</v>
      </c>
      <c r="K56" s="93">
        <f t="shared" si="5"/>
        <v>100</v>
      </c>
    </row>
    <row r="57" spans="1:11" s="22" customFormat="1" ht="11.25" hidden="1">
      <c r="A57" s="128">
        <v>6331</v>
      </c>
      <c r="B57" s="129" t="s">
        <v>729</v>
      </c>
      <c r="C57" s="96">
        <v>130000</v>
      </c>
      <c r="D57" s="96">
        <v>0</v>
      </c>
      <c r="E57" s="96">
        <v>130000</v>
      </c>
      <c r="F57" s="96"/>
      <c r="G57" s="97"/>
      <c r="H57" s="97"/>
      <c r="I57" s="96"/>
      <c r="J57" s="97"/>
      <c r="K57" s="93">
        <f t="shared" si="5"/>
        <v>100</v>
      </c>
    </row>
    <row r="58" spans="1:11" s="22" customFormat="1" ht="22.5" hidden="1">
      <c r="A58" s="355">
        <v>6332</v>
      </c>
      <c r="B58" s="508" t="s">
        <v>561</v>
      </c>
      <c r="C58" s="356">
        <v>20000</v>
      </c>
      <c r="D58" s="356">
        <v>230000</v>
      </c>
      <c r="E58" s="356">
        <v>250000</v>
      </c>
      <c r="F58" s="356"/>
      <c r="G58" s="510"/>
      <c r="H58" s="510"/>
      <c r="I58" s="356"/>
      <c r="J58" s="510"/>
      <c r="K58" s="511">
        <f t="shared" si="5"/>
        <v>1250</v>
      </c>
    </row>
    <row r="59" spans="1:11" s="22" customFormat="1" ht="11.25" hidden="1">
      <c r="A59" s="128">
        <v>6332</v>
      </c>
      <c r="B59" s="129" t="s">
        <v>562</v>
      </c>
      <c r="C59" s="96">
        <v>9900000</v>
      </c>
      <c r="D59" s="96"/>
      <c r="E59" s="96">
        <v>9900000</v>
      </c>
      <c r="F59" s="96"/>
      <c r="G59" s="97"/>
      <c r="H59" s="97"/>
      <c r="I59" s="96"/>
      <c r="J59" s="97"/>
      <c r="K59" s="93">
        <f t="shared" si="5"/>
        <v>100</v>
      </c>
    </row>
    <row r="60" spans="1:11" s="22" customFormat="1" ht="11.25" hidden="1">
      <c r="A60" s="355">
        <v>6332</v>
      </c>
      <c r="B60" s="508" t="s">
        <v>727</v>
      </c>
      <c r="C60" s="356">
        <v>6000000</v>
      </c>
      <c r="D60" s="356">
        <v>-855000</v>
      </c>
      <c r="E60" s="356">
        <v>5145000</v>
      </c>
      <c r="F60" s="356"/>
      <c r="G60" s="510"/>
      <c r="H60" s="510"/>
      <c r="I60" s="356"/>
      <c r="J60" s="510"/>
      <c r="K60" s="511">
        <f t="shared" si="5"/>
        <v>85.75</v>
      </c>
    </row>
    <row r="61" spans="1:11" s="22" customFormat="1" ht="11.25" hidden="1">
      <c r="A61" s="355">
        <v>6332</v>
      </c>
      <c r="B61" s="508" t="s">
        <v>563</v>
      </c>
      <c r="C61" s="356">
        <v>5475000</v>
      </c>
      <c r="D61" s="356">
        <v>125000</v>
      </c>
      <c r="E61" s="356">
        <v>5600000</v>
      </c>
      <c r="F61" s="356"/>
      <c r="G61" s="510"/>
      <c r="H61" s="510"/>
      <c r="I61" s="356"/>
      <c r="J61" s="510"/>
      <c r="K61" s="511">
        <f t="shared" si="5"/>
        <v>102.28310502283105</v>
      </c>
    </row>
    <row r="62" spans="1:11" s="22" customFormat="1" ht="11.25" hidden="1">
      <c r="A62" s="128">
        <v>6332</v>
      </c>
      <c r="B62" s="129" t="s">
        <v>564</v>
      </c>
      <c r="C62" s="96">
        <v>0</v>
      </c>
      <c r="D62" s="96"/>
      <c r="E62" s="96">
        <v>0</v>
      </c>
      <c r="F62" s="96"/>
      <c r="G62" s="97"/>
      <c r="H62" s="97"/>
      <c r="I62" s="96"/>
      <c r="J62" s="97" t="e">
        <f t="shared" si="4"/>
        <v>#DIV/0!</v>
      </c>
      <c r="K62" s="93" t="e">
        <f t="shared" si="5"/>
        <v>#DIV/0!</v>
      </c>
    </row>
    <row r="63" spans="1:11" s="22" customFormat="1" ht="11.25" hidden="1">
      <c r="A63" s="128">
        <v>6332</v>
      </c>
      <c r="B63" s="129" t="s">
        <v>728</v>
      </c>
      <c r="C63" s="96">
        <v>800000</v>
      </c>
      <c r="D63" s="96"/>
      <c r="E63" s="96">
        <v>800000</v>
      </c>
      <c r="F63" s="96"/>
      <c r="G63" s="97"/>
      <c r="H63" s="97"/>
      <c r="I63" s="96"/>
      <c r="J63" s="97"/>
      <c r="K63" s="93">
        <f t="shared" si="5"/>
        <v>100</v>
      </c>
    </row>
    <row r="64" spans="1:11" s="22" customFormat="1" ht="11.25">
      <c r="A64" s="116">
        <v>634</v>
      </c>
      <c r="B64" s="115" t="s">
        <v>211</v>
      </c>
      <c r="C64" s="100">
        <f>SUM(C65)</f>
        <v>818500</v>
      </c>
      <c r="D64" s="100">
        <f>SUM(D65)</f>
        <v>0</v>
      </c>
      <c r="E64" s="100">
        <f>SUM(E65)</f>
        <v>818500</v>
      </c>
      <c r="F64" s="100">
        <f>SUM(F65)</f>
        <v>0</v>
      </c>
      <c r="G64" s="130"/>
      <c r="H64" s="130"/>
      <c r="I64" s="100">
        <f>SUM(I65)</f>
        <v>0</v>
      </c>
      <c r="J64" s="93">
        <f t="shared" si="4"/>
        <v>0</v>
      </c>
      <c r="K64" s="93">
        <f t="shared" si="5"/>
        <v>100</v>
      </c>
    </row>
    <row r="65" spans="1:11" s="22" customFormat="1" ht="11.25" hidden="1">
      <c r="A65" s="140">
        <v>6341</v>
      </c>
      <c r="B65" s="129" t="s">
        <v>732</v>
      </c>
      <c r="C65" s="107">
        <v>818500</v>
      </c>
      <c r="D65" s="107"/>
      <c r="E65" s="107">
        <v>818500</v>
      </c>
      <c r="F65" s="107"/>
      <c r="G65" s="130"/>
      <c r="H65" s="130"/>
      <c r="I65" s="107"/>
      <c r="J65" s="97"/>
      <c r="K65" s="93">
        <f t="shared" si="5"/>
        <v>100</v>
      </c>
    </row>
    <row r="66" spans="1:11" s="19" customFormat="1" ht="11.25">
      <c r="A66" s="114">
        <v>64</v>
      </c>
      <c r="B66" s="115" t="s">
        <v>213</v>
      </c>
      <c r="C66" s="95">
        <f>SUM(C67,C71)</f>
        <v>461000</v>
      </c>
      <c r="D66" s="95">
        <f>SUM(D67,D71)</f>
        <v>0</v>
      </c>
      <c r="E66" s="95">
        <f>SUM(E67,E71)</f>
        <v>461000</v>
      </c>
      <c r="F66" s="95">
        <f>SUM(F67,F71)</f>
        <v>0</v>
      </c>
      <c r="G66" s="93">
        <v>873006</v>
      </c>
      <c r="H66" s="93">
        <v>802800</v>
      </c>
      <c r="I66" s="95">
        <f>SUM(I67,I71)</f>
        <v>0</v>
      </c>
      <c r="J66" s="93">
        <f t="shared" si="4"/>
        <v>0</v>
      </c>
      <c r="K66" s="93">
        <f t="shared" si="5"/>
        <v>100</v>
      </c>
    </row>
    <row r="67" spans="1:11" s="19" customFormat="1" ht="11.25">
      <c r="A67" s="114">
        <v>641</v>
      </c>
      <c r="B67" s="115" t="s">
        <v>214</v>
      </c>
      <c r="C67" s="95">
        <f>SUM(C68:C70)</f>
        <v>1000</v>
      </c>
      <c r="D67" s="95">
        <f>SUM(D68:D70)</f>
        <v>0</v>
      </c>
      <c r="E67" s="95">
        <f>SUM(E68:E70)</f>
        <v>1000</v>
      </c>
      <c r="F67" s="95">
        <f>SUM(F68:F70)</f>
        <v>0</v>
      </c>
      <c r="G67" s="93">
        <v>173006</v>
      </c>
      <c r="H67" s="93">
        <v>145800</v>
      </c>
      <c r="I67" s="95">
        <f>SUM(I68:I70)</f>
        <v>0</v>
      </c>
      <c r="J67" s="93">
        <f t="shared" si="4"/>
        <v>0</v>
      </c>
      <c r="K67" s="93">
        <f t="shared" si="5"/>
        <v>100</v>
      </c>
    </row>
    <row r="68" spans="1:11" s="22" customFormat="1" ht="11.25" hidden="1">
      <c r="A68" s="128">
        <v>6412</v>
      </c>
      <c r="B68" s="129" t="s">
        <v>378</v>
      </c>
      <c r="C68" s="96"/>
      <c r="D68" s="96"/>
      <c r="E68" s="96"/>
      <c r="F68" s="96"/>
      <c r="G68" s="97"/>
      <c r="H68" s="97"/>
      <c r="I68" s="96"/>
      <c r="J68" s="97" t="e">
        <f t="shared" si="4"/>
        <v>#DIV/0!</v>
      </c>
      <c r="K68" s="93" t="e">
        <f t="shared" si="5"/>
        <v>#DIV/0!</v>
      </c>
    </row>
    <row r="69" spans="1:11" s="22" customFormat="1" ht="11.25" hidden="1">
      <c r="A69" s="128">
        <v>6413</v>
      </c>
      <c r="B69" s="129" t="s">
        <v>378</v>
      </c>
      <c r="C69" s="96">
        <v>1000</v>
      </c>
      <c r="D69" s="96"/>
      <c r="E69" s="96">
        <v>1000</v>
      </c>
      <c r="F69" s="96"/>
      <c r="G69" s="97"/>
      <c r="H69" s="97"/>
      <c r="I69" s="96"/>
      <c r="J69" s="97">
        <f t="shared" si="4"/>
        <v>0</v>
      </c>
      <c r="K69" s="93">
        <f t="shared" si="5"/>
        <v>100</v>
      </c>
    </row>
    <row r="70" spans="1:11" s="22" customFormat="1" ht="11.25" hidden="1">
      <c r="A70" s="128">
        <v>6414</v>
      </c>
      <c r="B70" s="129" t="s">
        <v>409</v>
      </c>
      <c r="C70" s="96"/>
      <c r="D70" s="96"/>
      <c r="E70" s="96"/>
      <c r="F70" s="96"/>
      <c r="G70" s="97"/>
      <c r="H70" s="97"/>
      <c r="I70" s="96"/>
      <c r="J70" s="97" t="e">
        <f t="shared" si="4"/>
        <v>#DIV/0!</v>
      </c>
      <c r="K70" s="93" t="e">
        <f t="shared" si="5"/>
        <v>#DIV/0!</v>
      </c>
    </row>
    <row r="71" spans="1:11" s="19" customFormat="1" ht="11.25">
      <c r="A71" s="114">
        <v>642</v>
      </c>
      <c r="B71" s="115" t="s">
        <v>215</v>
      </c>
      <c r="C71" s="95">
        <f>SUM(C72:C77)</f>
        <v>460000</v>
      </c>
      <c r="D71" s="95">
        <f>SUM(D72:D77)</f>
        <v>0</v>
      </c>
      <c r="E71" s="95">
        <f>SUM(E72:E77)</f>
        <v>460000</v>
      </c>
      <c r="F71" s="95">
        <f>SUM(F72:F77)</f>
        <v>0</v>
      </c>
      <c r="G71" s="93">
        <v>700000</v>
      </c>
      <c r="H71" s="93">
        <v>657000</v>
      </c>
      <c r="I71" s="95">
        <f>SUM(I72:I77)</f>
        <v>0</v>
      </c>
      <c r="J71" s="93">
        <f t="shared" si="4"/>
        <v>0</v>
      </c>
      <c r="K71" s="93">
        <f t="shared" si="5"/>
        <v>100</v>
      </c>
    </row>
    <row r="72" spans="1:11" s="22" customFormat="1" ht="11.25" hidden="1">
      <c r="A72" s="128">
        <v>6421</v>
      </c>
      <c r="B72" s="129" t="s">
        <v>379</v>
      </c>
      <c r="C72" s="98">
        <v>0</v>
      </c>
      <c r="D72" s="98"/>
      <c r="E72" s="98">
        <v>0</v>
      </c>
      <c r="F72" s="98"/>
      <c r="G72" s="97"/>
      <c r="H72" s="97"/>
      <c r="I72" s="96"/>
      <c r="J72" s="97" t="e">
        <f t="shared" si="4"/>
        <v>#DIV/0!</v>
      </c>
      <c r="K72" s="93" t="e">
        <f t="shared" si="5"/>
        <v>#DIV/0!</v>
      </c>
    </row>
    <row r="73" spans="1:11" s="22" customFormat="1" ht="11.25" hidden="1">
      <c r="A73" s="128">
        <v>6422</v>
      </c>
      <c r="B73" s="129" t="s">
        <v>733</v>
      </c>
      <c r="C73" s="98">
        <v>280000</v>
      </c>
      <c r="D73" s="98"/>
      <c r="E73" s="98">
        <v>280000</v>
      </c>
      <c r="F73" s="98"/>
      <c r="G73" s="97"/>
      <c r="H73" s="97"/>
      <c r="I73" s="96"/>
      <c r="J73" s="97">
        <f t="shared" si="4"/>
        <v>0</v>
      </c>
      <c r="K73" s="93">
        <f t="shared" si="5"/>
        <v>100</v>
      </c>
    </row>
    <row r="74" spans="1:11" s="22" customFormat="1" ht="11.25" hidden="1">
      <c r="A74" s="128">
        <v>6422</v>
      </c>
      <c r="B74" s="129" t="s">
        <v>734</v>
      </c>
      <c r="C74" s="98">
        <v>30000</v>
      </c>
      <c r="D74" s="98"/>
      <c r="E74" s="98">
        <v>30000</v>
      </c>
      <c r="F74" s="98"/>
      <c r="G74" s="97"/>
      <c r="H74" s="97"/>
      <c r="I74" s="96"/>
      <c r="J74" s="97"/>
      <c r="K74" s="93">
        <f t="shared" si="5"/>
        <v>100</v>
      </c>
    </row>
    <row r="75" spans="1:11" s="22" customFormat="1" ht="11.25" hidden="1">
      <c r="A75" s="128">
        <v>6423</v>
      </c>
      <c r="B75" s="129" t="s">
        <v>380</v>
      </c>
      <c r="C75" s="98">
        <v>95000</v>
      </c>
      <c r="D75" s="98"/>
      <c r="E75" s="98">
        <v>95000</v>
      </c>
      <c r="F75" s="98"/>
      <c r="G75" s="97"/>
      <c r="H75" s="97"/>
      <c r="I75" s="96"/>
      <c r="J75" s="97">
        <f t="shared" si="4"/>
        <v>0</v>
      </c>
      <c r="K75" s="93">
        <f t="shared" si="5"/>
        <v>100</v>
      </c>
    </row>
    <row r="76" spans="1:11" s="22" customFormat="1" ht="11.25" hidden="1">
      <c r="A76" s="128">
        <v>6423</v>
      </c>
      <c r="B76" s="129" t="s">
        <v>735</v>
      </c>
      <c r="C76" s="98">
        <v>5000</v>
      </c>
      <c r="D76" s="98"/>
      <c r="E76" s="98">
        <v>5000</v>
      </c>
      <c r="F76" s="98"/>
      <c r="G76" s="97"/>
      <c r="H76" s="97"/>
      <c r="I76" s="96"/>
      <c r="J76" s="97"/>
      <c r="K76" s="93">
        <f t="shared" si="5"/>
        <v>100</v>
      </c>
    </row>
    <row r="77" spans="1:11" s="22" customFormat="1" ht="11.25" hidden="1">
      <c r="A77" s="128">
        <v>6429</v>
      </c>
      <c r="B77" s="129" t="s">
        <v>738</v>
      </c>
      <c r="C77" s="98">
        <v>50000</v>
      </c>
      <c r="D77" s="98"/>
      <c r="E77" s="98">
        <v>50000</v>
      </c>
      <c r="F77" s="98"/>
      <c r="G77" s="97"/>
      <c r="H77" s="97"/>
      <c r="I77" s="96"/>
      <c r="J77" s="97">
        <f t="shared" si="4"/>
        <v>0</v>
      </c>
      <c r="K77" s="93">
        <f t="shared" si="5"/>
        <v>100</v>
      </c>
    </row>
    <row r="78" spans="1:11" s="19" customFormat="1" ht="22.5">
      <c r="A78" s="116">
        <v>65</v>
      </c>
      <c r="B78" s="115" t="s">
        <v>216</v>
      </c>
      <c r="C78" s="100">
        <f>SUM(C79,C84,C88)</f>
        <v>563000</v>
      </c>
      <c r="D78" s="100">
        <f aca="true" t="shared" si="7" ref="D78:I78">SUM(D79,D84,D88)</f>
        <v>560000</v>
      </c>
      <c r="E78" s="100">
        <f t="shared" si="7"/>
        <v>1123000</v>
      </c>
      <c r="F78" s="100">
        <f t="shared" si="7"/>
        <v>0</v>
      </c>
      <c r="G78" s="100">
        <f t="shared" si="7"/>
        <v>12452694</v>
      </c>
      <c r="H78" s="100">
        <f t="shared" si="7"/>
        <v>12771000</v>
      </c>
      <c r="I78" s="100">
        <f t="shared" si="7"/>
        <v>0</v>
      </c>
      <c r="J78" s="93">
        <f t="shared" si="4"/>
        <v>0</v>
      </c>
      <c r="K78" s="93">
        <f t="shared" si="5"/>
        <v>199.4671403197158</v>
      </c>
    </row>
    <row r="79" spans="1:11" s="19" customFormat="1" ht="11.25">
      <c r="A79" s="114">
        <v>651</v>
      </c>
      <c r="B79" s="131" t="s">
        <v>217</v>
      </c>
      <c r="C79" s="95">
        <f>SUM(C80:C81)</f>
        <v>7000</v>
      </c>
      <c r="D79" s="95">
        <f aca="true" t="shared" si="8" ref="D79:I79">SUM(D80:D81)</f>
        <v>0</v>
      </c>
      <c r="E79" s="95">
        <f t="shared" si="8"/>
        <v>7000</v>
      </c>
      <c r="F79" s="95">
        <f t="shared" si="8"/>
        <v>0</v>
      </c>
      <c r="G79" s="95">
        <f t="shared" si="8"/>
        <v>0</v>
      </c>
      <c r="H79" s="95">
        <f t="shared" si="8"/>
        <v>0</v>
      </c>
      <c r="I79" s="95">
        <f t="shared" si="8"/>
        <v>0</v>
      </c>
      <c r="J79" s="93">
        <f t="shared" si="4"/>
        <v>0</v>
      </c>
      <c r="K79" s="93">
        <f t="shared" si="5"/>
        <v>100</v>
      </c>
    </row>
    <row r="80" spans="1:11" s="19" customFormat="1" ht="11.25" hidden="1">
      <c r="A80" s="128">
        <v>6511</v>
      </c>
      <c r="B80" s="132" t="s">
        <v>565</v>
      </c>
      <c r="C80" s="96">
        <v>2000</v>
      </c>
      <c r="D80" s="96"/>
      <c r="E80" s="96">
        <v>2000</v>
      </c>
      <c r="F80" s="96"/>
      <c r="G80" s="97"/>
      <c r="H80" s="97"/>
      <c r="I80" s="96"/>
      <c r="J80" s="97"/>
      <c r="K80" s="93">
        <f t="shared" si="5"/>
        <v>100</v>
      </c>
    </row>
    <row r="81" spans="1:11" s="22" customFormat="1" ht="11.25" hidden="1">
      <c r="A81" s="128">
        <v>6512</v>
      </c>
      <c r="B81" s="132" t="s">
        <v>381</v>
      </c>
      <c r="C81" s="98">
        <v>5000</v>
      </c>
      <c r="D81" s="98"/>
      <c r="E81" s="98">
        <v>5000</v>
      </c>
      <c r="F81" s="98"/>
      <c r="G81" s="97"/>
      <c r="H81" s="97"/>
      <c r="I81" s="96"/>
      <c r="J81" s="97">
        <f t="shared" si="4"/>
        <v>0</v>
      </c>
      <c r="K81" s="93">
        <f t="shared" si="5"/>
        <v>100</v>
      </c>
    </row>
    <row r="82" spans="1:11" s="22" customFormat="1" ht="11.25" hidden="1">
      <c r="A82" s="128">
        <v>6513</v>
      </c>
      <c r="B82" s="132" t="s">
        <v>382</v>
      </c>
      <c r="C82" s="98"/>
      <c r="D82" s="98"/>
      <c r="E82" s="98"/>
      <c r="F82" s="98"/>
      <c r="G82" s="97"/>
      <c r="H82" s="97"/>
      <c r="I82" s="96"/>
      <c r="J82" s="97" t="e">
        <f t="shared" si="4"/>
        <v>#DIV/0!</v>
      </c>
      <c r="K82" s="93" t="e">
        <f t="shared" si="5"/>
        <v>#DIV/0!</v>
      </c>
    </row>
    <row r="83" spans="1:11" s="22" customFormat="1" ht="11.25" hidden="1">
      <c r="A83" s="128">
        <v>6514</v>
      </c>
      <c r="B83" s="132" t="s">
        <v>410</v>
      </c>
      <c r="C83" s="98"/>
      <c r="D83" s="98"/>
      <c r="E83" s="98"/>
      <c r="F83" s="98"/>
      <c r="G83" s="97"/>
      <c r="H83" s="97"/>
      <c r="I83" s="96"/>
      <c r="J83" s="97" t="e">
        <f t="shared" si="4"/>
        <v>#DIV/0!</v>
      </c>
      <c r="K83" s="93" t="e">
        <f t="shared" si="5"/>
        <v>#DIV/0!</v>
      </c>
    </row>
    <row r="84" spans="1:11" s="19" customFormat="1" ht="11.25">
      <c r="A84" s="114">
        <v>652</v>
      </c>
      <c r="B84" s="115" t="s">
        <v>218</v>
      </c>
      <c r="C84" s="95">
        <f>SUM(C85:C87)</f>
        <v>346000</v>
      </c>
      <c r="D84" s="95">
        <f>SUM(D85:D87)</f>
        <v>560000</v>
      </c>
      <c r="E84" s="95">
        <f>SUM(E85:E87)</f>
        <v>906000</v>
      </c>
      <c r="F84" s="95">
        <f>SUM(F85:F87)</f>
        <v>0</v>
      </c>
      <c r="G84" s="93">
        <v>12452694</v>
      </c>
      <c r="H84" s="93">
        <v>12771000</v>
      </c>
      <c r="I84" s="95">
        <f>SUM(I85:I87)</f>
        <v>0</v>
      </c>
      <c r="J84" s="93">
        <f t="shared" si="4"/>
        <v>0</v>
      </c>
      <c r="K84" s="93">
        <f t="shared" si="5"/>
        <v>261.84971098265896</v>
      </c>
    </row>
    <row r="85" spans="1:11" s="22" customFormat="1" ht="11.25" hidden="1">
      <c r="A85" s="128">
        <v>6522</v>
      </c>
      <c r="B85" s="129" t="s">
        <v>406</v>
      </c>
      <c r="C85" s="98">
        <v>4000</v>
      </c>
      <c r="D85" s="98"/>
      <c r="E85" s="98">
        <v>4000</v>
      </c>
      <c r="F85" s="98"/>
      <c r="G85" s="97"/>
      <c r="H85" s="97"/>
      <c r="I85" s="96"/>
      <c r="J85" s="97">
        <f t="shared" si="4"/>
        <v>0</v>
      </c>
      <c r="K85" s="93">
        <f t="shared" si="5"/>
        <v>100</v>
      </c>
    </row>
    <row r="86" spans="1:11" s="22" customFormat="1" ht="11.25" hidden="1">
      <c r="A86" s="355">
        <v>6524</v>
      </c>
      <c r="B86" s="508" t="s">
        <v>383</v>
      </c>
      <c r="C86" s="331">
        <v>340000</v>
      </c>
      <c r="D86" s="331">
        <v>560000</v>
      </c>
      <c r="E86" s="331">
        <v>900000</v>
      </c>
      <c r="F86" s="331"/>
      <c r="G86" s="510"/>
      <c r="H86" s="510"/>
      <c r="I86" s="356"/>
      <c r="J86" s="510">
        <f t="shared" si="4"/>
        <v>0</v>
      </c>
      <c r="K86" s="511">
        <f t="shared" si="5"/>
        <v>264.70588235294116</v>
      </c>
    </row>
    <row r="87" spans="1:11" s="22" customFormat="1" ht="11.25" hidden="1">
      <c r="A87" s="128">
        <v>6526</v>
      </c>
      <c r="B87" s="129" t="s">
        <v>736</v>
      </c>
      <c r="C87" s="98">
        <v>2000</v>
      </c>
      <c r="D87" s="98"/>
      <c r="E87" s="98">
        <v>2000</v>
      </c>
      <c r="F87" s="98"/>
      <c r="G87" s="97"/>
      <c r="H87" s="97"/>
      <c r="I87" s="96">
        <v>0</v>
      </c>
      <c r="J87" s="97">
        <f t="shared" si="4"/>
        <v>0</v>
      </c>
      <c r="K87" s="93">
        <f t="shared" si="5"/>
        <v>100</v>
      </c>
    </row>
    <row r="88" spans="1:11" s="19" customFormat="1" ht="11.25">
      <c r="A88" s="114">
        <v>653</v>
      </c>
      <c r="B88" s="115" t="s">
        <v>219</v>
      </c>
      <c r="C88" s="95">
        <f>SUM(C89:C91)</f>
        <v>210000</v>
      </c>
      <c r="D88" s="95">
        <f>SUM(D89:D91)</f>
        <v>0</v>
      </c>
      <c r="E88" s="95">
        <f>SUM(E89:E91)</f>
        <v>210000</v>
      </c>
      <c r="F88" s="95">
        <f>SUM(F89:F91)</f>
        <v>0</v>
      </c>
      <c r="G88" s="93"/>
      <c r="H88" s="93"/>
      <c r="I88" s="95">
        <f>SUM(I89:I91)</f>
        <v>0</v>
      </c>
      <c r="J88" s="93">
        <f t="shared" si="4"/>
        <v>0</v>
      </c>
      <c r="K88" s="93">
        <f t="shared" si="5"/>
        <v>100</v>
      </c>
    </row>
    <row r="89" spans="1:11" s="22" customFormat="1" ht="11.25" hidden="1">
      <c r="A89" s="128">
        <v>6531</v>
      </c>
      <c r="B89" s="129" t="s">
        <v>407</v>
      </c>
      <c r="C89" s="96">
        <v>50000</v>
      </c>
      <c r="D89" s="96"/>
      <c r="E89" s="96">
        <v>50000</v>
      </c>
      <c r="F89" s="96"/>
      <c r="G89" s="97"/>
      <c r="H89" s="97"/>
      <c r="I89" s="96"/>
      <c r="J89" s="97">
        <f t="shared" si="4"/>
        <v>0</v>
      </c>
      <c r="K89" s="93">
        <f t="shared" si="5"/>
        <v>100</v>
      </c>
    </row>
    <row r="90" spans="1:11" s="22" customFormat="1" ht="11.25" hidden="1">
      <c r="A90" s="128">
        <v>6532</v>
      </c>
      <c r="B90" s="129" t="s">
        <v>384</v>
      </c>
      <c r="C90" s="96">
        <v>160000</v>
      </c>
      <c r="D90" s="96"/>
      <c r="E90" s="96">
        <v>160000</v>
      </c>
      <c r="F90" s="96"/>
      <c r="G90" s="97"/>
      <c r="H90" s="97"/>
      <c r="I90" s="96"/>
      <c r="J90" s="97">
        <f t="shared" si="4"/>
        <v>0</v>
      </c>
      <c r="K90" s="93">
        <f t="shared" si="5"/>
        <v>100</v>
      </c>
    </row>
    <row r="91" spans="1:11" s="22" customFormat="1" ht="11.25" hidden="1">
      <c r="A91" s="128">
        <v>6533</v>
      </c>
      <c r="B91" s="129" t="s">
        <v>385</v>
      </c>
      <c r="C91" s="96">
        <v>0</v>
      </c>
      <c r="D91" s="96"/>
      <c r="E91" s="96">
        <v>0</v>
      </c>
      <c r="F91" s="96"/>
      <c r="G91" s="97"/>
      <c r="H91" s="97"/>
      <c r="I91" s="96"/>
      <c r="J91" s="97" t="e">
        <f t="shared" si="4"/>
        <v>#DIV/0!</v>
      </c>
      <c r="K91" s="93" t="e">
        <f t="shared" si="5"/>
        <v>#DIV/0!</v>
      </c>
    </row>
    <row r="92" spans="1:11" s="19" customFormat="1" ht="11.25">
      <c r="A92" s="114">
        <v>66</v>
      </c>
      <c r="B92" s="115" t="s">
        <v>220</v>
      </c>
      <c r="C92" s="95">
        <f>SUM(C93,C95)</f>
        <v>50000</v>
      </c>
      <c r="D92" s="95">
        <f>SUM(D93,D95)</f>
        <v>0</v>
      </c>
      <c r="E92" s="95">
        <f>SUM(E93,E95)</f>
        <v>50000</v>
      </c>
      <c r="F92" s="95">
        <f>SUM(F93,F95)</f>
        <v>0</v>
      </c>
      <c r="G92" s="93">
        <v>145000</v>
      </c>
      <c r="H92" s="93">
        <v>130500</v>
      </c>
      <c r="I92" s="95">
        <f>SUM(I93,I95)</f>
        <v>0</v>
      </c>
      <c r="J92" s="93">
        <f t="shared" si="4"/>
        <v>0</v>
      </c>
      <c r="K92" s="93">
        <f t="shared" si="5"/>
        <v>100</v>
      </c>
    </row>
    <row r="93" spans="1:14" s="19" customFormat="1" ht="22.5">
      <c r="A93" s="116">
        <v>661</v>
      </c>
      <c r="B93" s="115" t="s">
        <v>221</v>
      </c>
      <c r="C93" s="100">
        <f>SUM(C94)</f>
        <v>50000</v>
      </c>
      <c r="D93" s="100">
        <f>SUM(D94)</f>
        <v>0</v>
      </c>
      <c r="E93" s="100">
        <f>SUM(E94)</f>
        <v>50000</v>
      </c>
      <c r="F93" s="100">
        <f>SUM(F94)</f>
        <v>0</v>
      </c>
      <c r="G93" s="117">
        <v>145000</v>
      </c>
      <c r="H93" s="117">
        <v>130500</v>
      </c>
      <c r="I93" s="100">
        <f>SUM(I94)</f>
        <v>0</v>
      </c>
      <c r="J93" s="93">
        <f t="shared" si="4"/>
        <v>0</v>
      </c>
      <c r="K93" s="93">
        <f t="shared" si="5"/>
        <v>100</v>
      </c>
      <c r="N93" s="22"/>
    </row>
    <row r="94" spans="1:11" s="22" customFormat="1" ht="11.25" hidden="1">
      <c r="A94" s="140">
        <v>6615</v>
      </c>
      <c r="B94" s="129" t="s">
        <v>737</v>
      </c>
      <c r="C94" s="107">
        <v>50000</v>
      </c>
      <c r="D94" s="107"/>
      <c r="E94" s="107">
        <v>50000</v>
      </c>
      <c r="F94" s="107"/>
      <c r="G94" s="130"/>
      <c r="H94" s="130"/>
      <c r="I94" s="107"/>
      <c r="J94" s="97">
        <f t="shared" si="4"/>
        <v>0</v>
      </c>
      <c r="K94" s="93">
        <f t="shared" si="5"/>
        <v>100</v>
      </c>
    </row>
    <row r="95" spans="1:11" s="22" customFormat="1" ht="11.25">
      <c r="A95" s="114">
        <v>662</v>
      </c>
      <c r="B95" s="115" t="s">
        <v>222</v>
      </c>
      <c r="C95" s="95"/>
      <c r="D95" s="95"/>
      <c r="E95" s="95"/>
      <c r="F95" s="95"/>
      <c r="G95" s="97"/>
      <c r="H95" s="97"/>
      <c r="I95" s="95"/>
      <c r="J95" s="93" t="e">
        <f t="shared" si="4"/>
        <v>#DIV/0!</v>
      </c>
      <c r="K95" s="93" t="e">
        <f t="shared" si="5"/>
        <v>#DIV/0!</v>
      </c>
    </row>
    <row r="96" spans="1:11" s="22" customFormat="1" ht="11.25">
      <c r="A96" s="114">
        <v>68</v>
      </c>
      <c r="B96" s="115" t="s">
        <v>223</v>
      </c>
      <c r="C96" s="95">
        <f>SUM(C97,C99)</f>
        <v>2000</v>
      </c>
      <c r="D96" s="95">
        <f aca="true" t="shared" si="9" ref="D96:I96">SUM(D97,D99)</f>
        <v>0</v>
      </c>
      <c r="E96" s="95">
        <f t="shared" si="9"/>
        <v>2000</v>
      </c>
      <c r="F96" s="95">
        <f t="shared" si="9"/>
        <v>0</v>
      </c>
      <c r="G96" s="94">
        <f t="shared" si="9"/>
        <v>0</v>
      </c>
      <c r="H96" s="94">
        <f t="shared" si="9"/>
        <v>0</v>
      </c>
      <c r="I96" s="95">
        <f t="shared" si="9"/>
        <v>0</v>
      </c>
      <c r="J96" s="93">
        <f t="shared" si="4"/>
        <v>0</v>
      </c>
      <c r="K96" s="93">
        <f t="shared" si="5"/>
        <v>100</v>
      </c>
    </row>
    <row r="97" spans="1:11" s="19" customFormat="1" ht="11.25">
      <c r="A97" s="114">
        <v>681</v>
      </c>
      <c r="B97" s="115" t="s">
        <v>224</v>
      </c>
      <c r="C97" s="95">
        <f>SUM(C98)</f>
        <v>1000</v>
      </c>
      <c r="D97" s="95">
        <f>SUM(D98)</f>
        <v>0</v>
      </c>
      <c r="E97" s="95">
        <f>SUM(E98)</f>
        <v>1000</v>
      </c>
      <c r="F97" s="95">
        <f>SUM(F98)</f>
        <v>0</v>
      </c>
      <c r="G97" s="94"/>
      <c r="H97" s="94"/>
      <c r="I97" s="95">
        <f>SUM(I98)</f>
        <v>0</v>
      </c>
      <c r="J97" s="93">
        <f t="shared" si="4"/>
        <v>0</v>
      </c>
      <c r="K97" s="93">
        <f t="shared" si="5"/>
        <v>100</v>
      </c>
    </row>
    <row r="98" spans="1:11" s="22" customFormat="1" ht="11.25" hidden="1">
      <c r="A98" s="128">
        <v>6818</v>
      </c>
      <c r="B98" s="129" t="s">
        <v>510</v>
      </c>
      <c r="C98" s="96">
        <v>1000</v>
      </c>
      <c r="D98" s="96"/>
      <c r="E98" s="96">
        <v>1000</v>
      </c>
      <c r="F98" s="96"/>
      <c r="G98" s="98"/>
      <c r="H98" s="98"/>
      <c r="I98" s="96"/>
      <c r="J98" s="97"/>
      <c r="K98" s="93">
        <f t="shared" si="5"/>
        <v>100</v>
      </c>
    </row>
    <row r="99" spans="1:11" s="22" customFormat="1" ht="11.25">
      <c r="A99" s="114">
        <v>683</v>
      </c>
      <c r="B99" s="115" t="s">
        <v>220</v>
      </c>
      <c r="C99" s="95">
        <f>SUM(C100)</f>
        <v>1000</v>
      </c>
      <c r="D99" s="95">
        <f>SUM(D100)</f>
        <v>0</v>
      </c>
      <c r="E99" s="95">
        <f>SUM(E100)</f>
        <v>1000</v>
      </c>
      <c r="F99" s="95">
        <f>SUM(F100)</f>
        <v>0</v>
      </c>
      <c r="G99" s="97"/>
      <c r="H99" s="97"/>
      <c r="I99" s="95">
        <f>SUM(I100)</f>
        <v>0</v>
      </c>
      <c r="J99" s="93">
        <f t="shared" si="4"/>
        <v>0</v>
      </c>
      <c r="K99" s="93">
        <f t="shared" si="5"/>
        <v>100</v>
      </c>
    </row>
    <row r="100" spans="1:11" s="22" customFormat="1" ht="11.25" hidden="1">
      <c r="A100" s="128">
        <v>6831</v>
      </c>
      <c r="B100" s="129" t="s">
        <v>220</v>
      </c>
      <c r="C100" s="98">
        <v>1000</v>
      </c>
      <c r="D100" s="98"/>
      <c r="E100" s="98">
        <v>1000</v>
      </c>
      <c r="F100" s="96"/>
      <c r="G100" s="97"/>
      <c r="H100" s="97"/>
      <c r="I100" s="96"/>
      <c r="J100" s="93">
        <f t="shared" si="4"/>
        <v>0</v>
      </c>
      <c r="K100" s="93">
        <f t="shared" si="5"/>
        <v>100</v>
      </c>
    </row>
    <row r="101" spans="1:13" ht="12.75">
      <c r="A101" s="133">
        <v>7</v>
      </c>
      <c r="B101" s="134" t="s">
        <v>196</v>
      </c>
      <c r="C101" s="102">
        <f>SUM(C102,C105)</f>
        <v>200000</v>
      </c>
      <c r="D101" s="102">
        <f>SUM(D102,D105)</f>
        <v>-200000</v>
      </c>
      <c r="E101" s="102">
        <f>SUM(E102,E105)</f>
        <v>0</v>
      </c>
      <c r="F101" s="102">
        <f>SUM(F102,F105)</f>
        <v>0</v>
      </c>
      <c r="G101" s="102">
        <v>105500</v>
      </c>
      <c r="H101" s="102">
        <v>454500</v>
      </c>
      <c r="I101" s="102">
        <f>SUM(I102,I105)</f>
        <v>0</v>
      </c>
      <c r="J101" s="102">
        <f aca="true" t="shared" si="10" ref="J101:J109">+F101/C101*100</f>
        <v>0</v>
      </c>
      <c r="K101" s="93">
        <f t="shared" si="5"/>
        <v>0</v>
      </c>
      <c r="M101" s="50"/>
    </row>
    <row r="102" spans="1:21" s="35" customFormat="1" ht="11.25">
      <c r="A102" s="135">
        <v>71</v>
      </c>
      <c r="B102" s="125" t="s">
        <v>225</v>
      </c>
      <c r="C102" s="289">
        <f aca="true" t="shared" si="11" ref="C102:F103">SUM(C103)</f>
        <v>200000</v>
      </c>
      <c r="D102" s="289">
        <f t="shared" si="11"/>
        <v>-200000</v>
      </c>
      <c r="E102" s="289">
        <f t="shared" si="11"/>
        <v>0</v>
      </c>
      <c r="F102" s="289">
        <f t="shared" si="11"/>
        <v>0</v>
      </c>
      <c r="G102" s="123"/>
      <c r="H102" s="123"/>
      <c r="I102" s="289">
        <f>SUM(I103)</f>
        <v>0</v>
      </c>
      <c r="J102" s="123">
        <f t="shared" si="10"/>
        <v>0</v>
      </c>
      <c r="K102" s="93">
        <f t="shared" si="5"/>
        <v>0</v>
      </c>
      <c r="M102" s="51"/>
      <c r="N102" s="51"/>
      <c r="O102" s="51"/>
      <c r="P102" s="51"/>
      <c r="Q102" s="51"/>
      <c r="R102" s="51"/>
      <c r="S102" s="51"/>
      <c r="T102" s="51"/>
      <c r="U102" s="51"/>
    </row>
    <row r="103" spans="1:21" s="35" customFormat="1" ht="11.25">
      <c r="A103" s="136">
        <v>711</v>
      </c>
      <c r="B103" s="125" t="s">
        <v>226</v>
      </c>
      <c r="C103" s="289">
        <f t="shared" si="11"/>
        <v>200000</v>
      </c>
      <c r="D103" s="289">
        <f t="shared" si="11"/>
        <v>-200000</v>
      </c>
      <c r="E103" s="289">
        <f t="shared" si="11"/>
        <v>0</v>
      </c>
      <c r="F103" s="289">
        <f t="shared" si="11"/>
        <v>0</v>
      </c>
      <c r="G103" s="123"/>
      <c r="H103" s="123"/>
      <c r="I103" s="289">
        <f>SUM(I104)</f>
        <v>0</v>
      </c>
      <c r="J103" s="123">
        <f t="shared" si="10"/>
        <v>0</v>
      </c>
      <c r="K103" s="93">
        <f t="shared" si="5"/>
        <v>0</v>
      </c>
      <c r="M103" s="51"/>
      <c r="N103" s="51"/>
      <c r="O103" s="51"/>
      <c r="P103" s="51"/>
      <c r="Q103" s="51"/>
      <c r="R103" s="51"/>
      <c r="S103" s="51"/>
      <c r="T103" s="51"/>
      <c r="U103" s="51"/>
    </row>
    <row r="104" spans="1:21" s="40" customFormat="1" ht="11.25" hidden="1">
      <c r="A104" s="509">
        <v>7111</v>
      </c>
      <c r="B104" s="512" t="s">
        <v>347</v>
      </c>
      <c r="C104" s="495">
        <v>200000</v>
      </c>
      <c r="D104" s="495">
        <v>-200000</v>
      </c>
      <c r="E104" s="495">
        <v>0</v>
      </c>
      <c r="F104" s="513"/>
      <c r="G104" s="495"/>
      <c r="H104" s="495"/>
      <c r="I104" s="513"/>
      <c r="J104" s="495">
        <f t="shared" si="10"/>
        <v>0</v>
      </c>
      <c r="K104" s="511">
        <f t="shared" si="5"/>
        <v>0</v>
      </c>
      <c r="M104" s="73"/>
      <c r="N104" s="73"/>
      <c r="O104" s="73"/>
      <c r="P104" s="73"/>
      <c r="Q104" s="73"/>
      <c r="R104" s="73"/>
      <c r="S104" s="73"/>
      <c r="T104" s="73"/>
      <c r="U104" s="73"/>
    </row>
    <row r="105" spans="1:21" s="19" customFormat="1" ht="11.25">
      <c r="A105" s="116">
        <v>72</v>
      </c>
      <c r="B105" s="115" t="s">
        <v>227</v>
      </c>
      <c r="C105" s="100">
        <f aca="true" t="shared" si="12" ref="C105:F106">SUM(C106)</f>
        <v>0</v>
      </c>
      <c r="D105" s="100">
        <f t="shared" si="12"/>
        <v>0</v>
      </c>
      <c r="E105" s="100">
        <f t="shared" si="12"/>
        <v>0</v>
      </c>
      <c r="F105" s="100">
        <f t="shared" si="12"/>
        <v>0</v>
      </c>
      <c r="G105" s="117">
        <v>5500</v>
      </c>
      <c r="H105" s="117">
        <v>4500</v>
      </c>
      <c r="I105" s="100">
        <f>SUM(I106)</f>
        <v>0</v>
      </c>
      <c r="J105" s="123" t="e">
        <f t="shared" si="10"/>
        <v>#DIV/0!</v>
      </c>
      <c r="K105" s="93" t="e">
        <f aca="true" t="shared" si="13" ref="K105:K168">+E105/C105*100</f>
        <v>#DIV/0!</v>
      </c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s="19" customFormat="1" ht="11.25">
      <c r="A106" s="116">
        <v>721</v>
      </c>
      <c r="B106" s="115" t="s">
        <v>228</v>
      </c>
      <c r="C106" s="100">
        <f t="shared" si="12"/>
        <v>0</v>
      </c>
      <c r="D106" s="100">
        <f t="shared" si="12"/>
        <v>0</v>
      </c>
      <c r="E106" s="100">
        <f t="shared" si="12"/>
        <v>0</v>
      </c>
      <c r="F106" s="100">
        <f t="shared" si="12"/>
        <v>0</v>
      </c>
      <c r="G106" s="117">
        <v>5500</v>
      </c>
      <c r="H106" s="117">
        <v>4500</v>
      </c>
      <c r="I106" s="100">
        <f>SUM(I107)</f>
        <v>0</v>
      </c>
      <c r="J106" s="123" t="e">
        <f t="shared" si="10"/>
        <v>#DIV/0!</v>
      </c>
      <c r="K106" s="93" t="e">
        <f t="shared" si="13"/>
        <v>#DIV/0!</v>
      </c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s="22" customFormat="1" ht="11.25" hidden="1">
      <c r="A107" s="140">
        <v>7211</v>
      </c>
      <c r="B107" s="129" t="s">
        <v>397</v>
      </c>
      <c r="C107" s="106"/>
      <c r="D107" s="106"/>
      <c r="E107" s="106"/>
      <c r="F107" s="107"/>
      <c r="G107" s="130"/>
      <c r="H107" s="130"/>
      <c r="I107" s="107"/>
      <c r="J107" s="139" t="e">
        <f t="shared" si="10"/>
        <v>#DIV/0!</v>
      </c>
      <c r="K107" s="93" t="e">
        <f t="shared" si="13"/>
        <v>#DIV/0!</v>
      </c>
      <c r="M107" s="72"/>
      <c r="N107" s="72"/>
      <c r="O107" s="72"/>
      <c r="P107" s="72"/>
      <c r="Q107" s="72"/>
      <c r="R107" s="72"/>
      <c r="S107" s="72"/>
      <c r="T107" s="72"/>
      <c r="U107" s="72"/>
    </row>
    <row r="108" spans="1:11" ht="12.75">
      <c r="A108" s="141">
        <v>3</v>
      </c>
      <c r="B108" s="127" t="s">
        <v>3</v>
      </c>
      <c r="C108" s="91">
        <f aca="true" t="shared" si="14" ref="C108:I108">SUM(C109,C117,C149,C154,C157,C162,C166)</f>
        <v>4880950</v>
      </c>
      <c r="D108" s="91">
        <f t="shared" si="14"/>
        <v>-490000</v>
      </c>
      <c r="E108" s="91">
        <f t="shared" si="14"/>
        <v>4390950</v>
      </c>
      <c r="F108" s="91">
        <f t="shared" si="14"/>
        <v>0</v>
      </c>
      <c r="G108" s="91" t="e">
        <f t="shared" si="14"/>
        <v>#REF!</v>
      </c>
      <c r="H108" s="91" t="e">
        <f t="shared" si="14"/>
        <v>#REF!</v>
      </c>
      <c r="I108" s="91">
        <f t="shared" si="14"/>
        <v>0</v>
      </c>
      <c r="J108" s="91">
        <f t="shared" si="10"/>
        <v>0</v>
      </c>
      <c r="K108" s="93">
        <f t="shared" si="13"/>
        <v>89.96097071266864</v>
      </c>
    </row>
    <row r="109" spans="1:21" s="19" customFormat="1" ht="11.25">
      <c r="A109" s="114">
        <v>31</v>
      </c>
      <c r="B109" s="115" t="s">
        <v>6</v>
      </c>
      <c r="C109" s="95">
        <f>SUM(C110,C112,C114)</f>
        <v>1185450</v>
      </c>
      <c r="D109" s="95">
        <f>SUM(D110,D112,D114)</f>
        <v>0</v>
      </c>
      <c r="E109" s="95">
        <f>SUM(E110,E112,E114)</f>
        <v>1185450</v>
      </c>
      <c r="F109" s="95">
        <f>SUM(F110,F112,F114)</f>
        <v>0</v>
      </c>
      <c r="G109" s="93">
        <v>5729070</v>
      </c>
      <c r="H109" s="93">
        <v>4652596.8</v>
      </c>
      <c r="I109" s="95">
        <f>SUM(I110,I112,I114)</f>
        <v>0</v>
      </c>
      <c r="J109" s="123">
        <f t="shared" si="10"/>
        <v>0</v>
      </c>
      <c r="K109" s="93">
        <f t="shared" si="13"/>
        <v>100</v>
      </c>
      <c r="P109" s="53"/>
      <c r="Q109" s="53"/>
      <c r="R109" s="53"/>
      <c r="S109" s="53"/>
      <c r="T109" s="53"/>
      <c r="U109" s="53"/>
    </row>
    <row r="110" spans="1:21" s="19" customFormat="1" ht="11.25">
      <c r="A110" s="114">
        <v>311</v>
      </c>
      <c r="B110" s="115" t="s">
        <v>229</v>
      </c>
      <c r="C110" s="95">
        <f>SUM(C111)</f>
        <v>1002000</v>
      </c>
      <c r="D110" s="95">
        <f aca="true" t="shared" si="15" ref="D110:I110">SUM(D111)</f>
        <v>0</v>
      </c>
      <c r="E110" s="95">
        <f t="shared" si="15"/>
        <v>1002000</v>
      </c>
      <c r="F110" s="95">
        <f t="shared" si="15"/>
        <v>0</v>
      </c>
      <c r="G110" s="95">
        <f t="shared" si="15"/>
        <v>0</v>
      </c>
      <c r="H110" s="95">
        <f t="shared" si="15"/>
        <v>0</v>
      </c>
      <c r="I110" s="95">
        <f t="shared" si="15"/>
        <v>0</v>
      </c>
      <c r="J110" s="123">
        <f aca="true" t="shared" si="16" ref="J110:J172">+F110/C110*100</f>
        <v>0</v>
      </c>
      <c r="K110" s="93">
        <f t="shared" si="13"/>
        <v>100</v>
      </c>
      <c r="P110" s="54"/>
      <c r="Q110" s="54"/>
      <c r="R110" s="54"/>
      <c r="S110" s="54"/>
      <c r="T110" s="53"/>
      <c r="U110" s="53"/>
    </row>
    <row r="111" spans="1:21" s="22" customFormat="1" ht="11.25" hidden="1">
      <c r="A111" s="128">
        <v>3111</v>
      </c>
      <c r="B111" s="129" t="s">
        <v>309</v>
      </c>
      <c r="C111" s="96">
        <f>SUM(Sheet1!F52,Sheet1!F53,Sheet1!F104,Sheet1!F286,Sheet1!F382,Sheet1!F655)</f>
        <v>1002000</v>
      </c>
      <c r="D111" s="96">
        <f>SUM(Sheet1!G52,Sheet1!G53,Sheet1!G104,Sheet1!G286,Sheet1!G382,Sheet1!G655)</f>
        <v>0</v>
      </c>
      <c r="E111" s="96">
        <f>SUM(Sheet1!H52,Sheet1!H53,Sheet1!H104,Sheet1!H286,Sheet1!H382,Sheet1!H655)</f>
        <v>1002000</v>
      </c>
      <c r="F111" s="96">
        <f>SUM(Sheet1!I52,Sheet1!I53,Sheet1!I104,Sheet1!I286,Sheet1!I382,Sheet1!I655)</f>
        <v>0</v>
      </c>
      <c r="G111" s="96">
        <f>SUM(Sheet1!J52,Sheet1!J53,Sheet1!J104,Sheet1!J286,Sheet1!J382,Sheet1!J655)</f>
        <v>0</v>
      </c>
      <c r="H111" s="96">
        <f>SUM(Sheet1!K52,Sheet1!K53,Sheet1!K104,Sheet1!K286,Sheet1!K382,Sheet1!K655)</f>
        <v>0</v>
      </c>
      <c r="I111" s="96">
        <f>SUM(Sheet1!L52,Sheet1!L53,Sheet1!L104,Sheet1!L286,Sheet1!L382,Sheet1!L655)</f>
        <v>0</v>
      </c>
      <c r="J111" s="139">
        <f t="shared" si="16"/>
        <v>0</v>
      </c>
      <c r="K111" s="93">
        <f t="shared" si="13"/>
        <v>100</v>
      </c>
      <c r="P111" s="69"/>
      <c r="Q111" s="69"/>
      <c r="R111" s="69"/>
      <c r="S111" s="69"/>
      <c r="T111" s="57"/>
      <c r="U111" s="57"/>
    </row>
    <row r="112" spans="1:21" s="19" customFormat="1" ht="11.25">
      <c r="A112" s="114">
        <v>312</v>
      </c>
      <c r="B112" s="115" t="s">
        <v>7</v>
      </c>
      <c r="C112" s="95">
        <f>SUM(C113)</f>
        <v>22000</v>
      </c>
      <c r="D112" s="95">
        <f>SUM(D113)</f>
        <v>0</v>
      </c>
      <c r="E112" s="95">
        <f>SUM(E113)</f>
        <v>22000</v>
      </c>
      <c r="F112" s="95">
        <f>SUM(F113)</f>
        <v>0</v>
      </c>
      <c r="G112" s="94" t="e">
        <f>SUM(Sheet1!J55,Sheet1!J105)</f>
        <v>#REF!</v>
      </c>
      <c r="H112" s="94" t="e">
        <f>SUM(Sheet1!K55,Sheet1!K105)</f>
        <v>#REF!</v>
      </c>
      <c r="I112" s="95">
        <f>SUM(I113)</f>
        <v>0</v>
      </c>
      <c r="J112" s="123">
        <f t="shared" si="16"/>
        <v>0</v>
      </c>
      <c r="K112" s="93">
        <f t="shared" si="13"/>
        <v>100</v>
      </c>
      <c r="P112" s="53"/>
      <c r="Q112" s="53"/>
      <c r="R112" s="53"/>
      <c r="S112" s="53"/>
      <c r="T112" s="53"/>
      <c r="U112" s="53"/>
    </row>
    <row r="113" spans="1:21" s="22" customFormat="1" ht="11.25" hidden="1">
      <c r="A113" s="128">
        <v>3121</v>
      </c>
      <c r="B113" s="129" t="s">
        <v>7</v>
      </c>
      <c r="C113" s="98">
        <f>SUM(Sheet1!F56,Sheet1!F106)</f>
        <v>22000</v>
      </c>
      <c r="D113" s="98">
        <f>SUM(Sheet1!G56,Sheet1!G106)</f>
        <v>0</v>
      </c>
      <c r="E113" s="98">
        <f>SUM(Sheet1!H56,Sheet1!H106)</f>
        <v>22000</v>
      </c>
      <c r="F113" s="98">
        <f>SUM(Sheet1!I56,Sheet1!I106)</f>
        <v>0</v>
      </c>
      <c r="G113" s="98">
        <f>SUM(Sheet1!I56,Sheet1!I106)</f>
        <v>0</v>
      </c>
      <c r="H113" s="98">
        <f>SUM(Sheet1!J56,Sheet1!J106)</f>
        <v>0</v>
      </c>
      <c r="I113" s="98">
        <f>SUM(Sheet1!K56,Sheet1!K106)</f>
        <v>0</v>
      </c>
      <c r="J113" s="139">
        <f t="shared" si="16"/>
        <v>0</v>
      </c>
      <c r="K113" s="93">
        <f t="shared" si="13"/>
        <v>100</v>
      </c>
      <c r="P113" s="57"/>
      <c r="Q113" s="57"/>
      <c r="R113" s="57"/>
      <c r="S113" s="57"/>
      <c r="T113" s="57"/>
      <c r="U113" s="57"/>
    </row>
    <row r="114" spans="1:21" s="19" customFormat="1" ht="11.25">
      <c r="A114" s="114">
        <v>313</v>
      </c>
      <c r="B114" s="115" t="s">
        <v>44</v>
      </c>
      <c r="C114" s="95">
        <f>SUM(C115:C116)</f>
        <v>161450</v>
      </c>
      <c r="D114" s="95">
        <f>SUM(D115:D116)</f>
        <v>0</v>
      </c>
      <c r="E114" s="95">
        <f>SUM(E115:E116)</f>
        <v>161450</v>
      </c>
      <c r="F114" s="95">
        <f>SUM(F115:F116)</f>
        <v>0</v>
      </c>
      <c r="G114" s="94" t="e">
        <f>SUM(Sheet1!J57,Sheet1!J107,Sheet1!J383)</f>
        <v>#REF!</v>
      </c>
      <c r="H114" s="94" t="e">
        <f>SUM(Sheet1!K57,Sheet1!K107,Sheet1!K383)</f>
        <v>#REF!</v>
      </c>
      <c r="I114" s="95">
        <f>SUM(I115:I116)</f>
        <v>0</v>
      </c>
      <c r="J114" s="123">
        <f t="shared" si="16"/>
        <v>0</v>
      </c>
      <c r="K114" s="93">
        <f t="shared" si="13"/>
        <v>100</v>
      </c>
      <c r="P114" s="54"/>
      <c r="Q114" s="54"/>
      <c r="R114" s="54"/>
      <c r="S114" s="54"/>
      <c r="T114" s="53"/>
      <c r="U114" s="53"/>
    </row>
    <row r="115" spans="1:21" s="22" customFormat="1" ht="11.25" hidden="1">
      <c r="A115" s="128">
        <v>3132</v>
      </c>
      <c r="B115" s="129" t="s">
        <v>386</v>
      </c>
      <c r="C115" s="98">
        <f>SUM(Sheet1!F58,Sheet1!F108,Sheet1!F288,Sheet1!F384,Sheet1!F657)</f>
        <v>143300</v>
      </c>
      <c r="D115" s="98">
        <f>SUM(Sheet1!G58,Sheet1!G108,Sheet1!G288,Sheet1!G384,Sheet1!G657)</f>
        <v>0</v>
      </c>
      <c r="E115" s="98">
        <f>SUM(Sheet1!H58,Sheet1!H108,Sheet1!H288,Sheet1!H384,Sheet1!H657)</f>
        <v>143300</v>
      </c>
      <c r="F115" s="98">
        <f>SUM(Sheet1!I58,Sheet1!I108,Sheet1!I288,Sheet1!I384,Sheet1!I657)</f>
        <v>0</v>
      </c>
      <c r="G115" s="98">
        <f>SUM(Sheet1!J58,Sheet1!J108,Sheet1!J288,Sheet1!J384,Sheet1!J657)</f>
        <v>0</v>
      </c>
      <c r="H115" s="98">
        <f>SUM(Sheet1!K58,Sheet1!K108,Sheet1!K288,Sheet1!K384,Sheet1!K657)</f>
        <v>0</v>
      </c>
      <c r="I115" s="98">
        <f>SUM(Sheet1!L58,Sheet1!L108,Sheet1!L288,Sheet1!L384,Sheet1!L657)</f>
        <v>0</v>
      </c>
      <c r="J115" s="139">
        <f t="shared" si="16"/>
        <v>0</v>
      </c>
      <c r="K115" s="93">
        <f t="shared" si="13"/>
        <v>100</v>
      </c>
      <c r="P115" s="69"/>
      <c r="Q115" s="69"/>
      <c r="R115" s="69"/>
      <c r="S115" s="69"/>
      <c r="T115" s="57"/>
      <c r="U115" s="57"/>
    </row>
    <row r="116" spans="1:21" s="22" customFormat="1" ht="11.25" hidden="1">
      <c r="A116" s="128">
        <v>3133</v>
      </c>
      <c r="B116" s="129" t="s">
        <v>387</v>
      </c>
      <c r="C116" s="98">
        <f>SUM(Sheet1!F59,Sheet1!F109,Sheet1!F289,Sheet1!F385,Sheet1!F658)</f>
        <v>18150</v>
      </c>
      <c r="D116" s="98">
        <f>SUM(Sheet1!G59,Sheet1!G109,Sheet1!G289,Sheet1!G385,Sheet1!G658)</f>
        <v>0</v>
      </c>
      <c r="E116" s="98">
        <f>SUM(Sheet1!H59,Sheet1!H109,Sheet1!H289,Sheet1!H385,Sheet1!H658)</f>
        <v>18150</v>
      </c>
      <c r="F116" s="98">
        <f>SUM(Sheet1!I59,Sheet1!I109,Sheet1!I289,Sheet1!I385,Sheet1!I658)</f>
        <v>0</v>
      </c>
      <c r="G116" s="98">
        <f>SUM(Sheet1!J59,Sheet1!J109,Sheet1!J289,Sheet1!J385,Sheet1!J658)</f>
        <v>0</v>
      </c>
      <c r="H116" s="98">
        <f>SUM(Sheet1!K59,Sheet1!K109,Sheet1!K289,Sheet1!K385,Sheet1!K658)</f>
        <v>0</v>
      </c>
      <c r="I116" s="98">
        <f>SUM(Sheet1!L59,Sheet1!L109,Sheet1!L289,Sheet1!L385,Sheet1!L658)</f>
        <v>0</v>
      </c>
      <c r="J116" s="139">
        <f t="shared" si="16"/>
        <v>0</v>
      </c>
      <c r="K116" s="93">
        <f t="shared" si="13"/>
        <v>100</v>
      </c>
      <c r="P116" s="69"/>
      <c r="Q116" s="69"/>
      <c r="R116" s="69"/>
      <c r="S116" s="69"/>
      <c r="T116" s="57"/>
      <c r="U116" s="57"/>
    </row>
    <row r="117" spans="1:21" s="19" customFormat="1" ht="11.25">
      <c r="A117" s="114">
        <v>32</v>
      </c>
      <c r="B117" s="115" t="s">
        <v>4</v>
      </c>
      <c r="C117" s="95">
        <f aca="true" t="shared" si="17" ref="C117:I117">SUM(C118,C123,C139,C129,C141)</f>
        <v>2804500</v>
      </c>
      <c r="D117" s="95">
        <f t="shared" si="17"/>
        <v>-540000</v>
      </c>
      <c r="E117" s="95">
        <f t="shared" si="17"/>
        <v>2264500</v>
      </c>
      <c r="F117" s="95">
        <f t="shared" si="17"/>
        <v>0</v>
      </c>
      <c r="G117" s="95" t="e">
        <f t="shared" si="17"/>
        <v>#REF!</v>
      </c>
      <c r="H117" s="95" t="e">
        <f t="shared" si="17"/>
        <v>#REF!</v>
      </c>
      <c r="I117" s="95">
        <f t="shared" si="17"/>
        <v>0</v>
      </c>
      <c r="J117" s="123">
        <f t="shared" si="16"/>
        <v>0</v>
      </c>
      <c r="K117" s="93">
        <f t="shared" si="13"/>
        <v>80.74523087894455</v>
      </c>
      <c r="P117" s="53"/>
      <c r="Q117" s="53"/>
      <c r="R117" s="53"/>
      <c r="S117" s="53"/>
      <c r="T117" s="53"/>
      <c r="U117" s="53"/>
    </row>
    <row r="118" spans="1:21" s="19" customFormat="1" ht="11.25">
      <c r="A118" s="114">
        <v>321</v>
      </c>
      <c r="B118" s="115" t="s">
        <v>106</v>
      </c>
      <c r="C118" s="95">
        <f>SUM(C119:C122)</f>
        <v>96000</v>
      </c>
      <c r="D118" s="95">
        <f>SUM(D119:D122)</f>
        <v>0</v>
      </c>
      <c r="E118" s="95">
        <f>SUM(E119:E122)</f>
        <v>96000</v>
      </c>
      <c r="F118" s="95">
        <f>SUM(F119:F122)</f>
        <v>0</v>
      </c>
      <c r="G118" s="94" t="e">
        <f>SUM(Sheet1!J61,Sheet1!J111,Sheet1!J387,)</f>
        <v>#REF!</v>
      </c>
      <c r="H118" s="94" t="e">
        <f>SUM(Sheet1!K61,Sheet1!K111,Sheet1!K387,)</f>
        <v>#REF!</v>
      </c>
      <c r="I118" s="95">
        <f>SUM(I119:I122)</f>
        <v>0</v>
      </c>
      <c r="J118" s="123">
        <f t="shared" si="16"/>
        <v>0</v>
      </c>
      <c r="K118" s="93">
        <f t="shared" si="13"/>
        <v>100</v>
      </c>
      <c r="P118" s="54"/>
      <c r="Q118" s="54"/>
      <c r="R118" s="54"/>
      <c r="S118" s="54"/>
      <c r="T118" s="53"/>
      <c r="U118" s="53"/>
    </row>
    <row r="119" spans="1:21" s="22" customFormat="1" ht="11.25" hidden="1">
      <c r="A119" s="128">
        <v>3211</v>
      </c>
      <c r="B119" s="129" t="s">
        <v>312</v>
      </c>
      <c r="C119" s="98">
        <f>SUM(Sheet1!F62,Sheet1!F112)</f>
        <v>4000</v>
      </c>
      <c r="D119" s="98">
        <f>SUM(Sheet1!G62,Sheet1!G112)</f>
        <v>0</v>
      </c>
      <c r="E119" s="98">
        <f>SUM(Sheet1!H62,Sheet1!H112)</f>
        <v>4000</v>
      </c>
      <c r="F119" s="98">
        <f>SUM(Sheet1!I62,Sheet1!I112)</f>
        <v>0</v>
      </c>
      <c r="G119" s="98">
        <f>SUM(Sheet1!I62,Sheet1!I112)</f>
        <v>0</v>
      </c>
      <c r="H119" s="98">
        <f>SUM(Sheet1!J62,Sheet1!J112)</f>
        <v>0</v>
      </c>
      <c r="I119" s="98">
        <f>SUM(Sheet1!K62,Sheet1!K112)</f>
        <v>0</v>
      </c>
      <c r="J119" s="139">
        <f t="shared" si="16"/>
        <v>0</v>
      </c>
      <c r="K119" s="93">
        <f t="shared" si="13"/>
        <v>100</v>
      </c>
      <c r="P119" s="69"/>
      <c r="Q119" s="69"/>
      <c r="R119" s="69"/>
      <c r="S119" s="69"/>
      <c r="T119" s="57"/>
      <c r="U119" s="57"/>
    </row>
    <row r="120" spans="1:21" s="22" customFormat="1" ht="11.25" hidden="1">
      <c r="A120" s="128">
        <v>3212</v>
      </c>
      <c r="B120" s="129" t="s">
        <v>388</v>
      </c>
      <c r="C120" s="98">
        <f>SUM(Sheet1!F63,Sheet1!F113,Sheet1!F292,Sheet1!F388,Sheet1!F661)</f>
        <v>84000</v>
      </c>
      <c r="D120" s="98">
        <f>SUM(Sheet1!G63,Sheet1!G113,Sheet1!G292,Sheet1!G388,Sheet1!G661)</f>
        <v>0</v>
      </c>
      <c r="E120" s="98">
        <f>SUM(Sheet1!H63,Sheet1!H113,Sheet1!H292,Sheet1!H388,Sheet1!H661)</f>
        <v>84000</v>
      </c>
      <c r="F120" s="98">
        <f>SUM(Sheet1!I63,Sheet1!I113,Sheet1!I292,Sheet1!I388,Sheet1!I661)</f>
        <v>0</v>
      </c>
      <c r="G120" s="98">
        <f>SUM(Sheet1!J63,Sheet1!J113,Sheet1!J292,Sheet1!J388,Sheet1!J661)</f>
        <v>0</v>
      </c>
      <c r="H120" s="98">
        <f>SUM(Sheet1!K63,Sheet1!K113,Sheet1!K292,Sheet1!K388,Sheet1!K661)</f>
        <v>0</v>
      </c>
      <c r="I120" s="98">
        <f>SUM(Sheet1!L63,Sheet1!L113,Sheet1!L292,Sheet1!L388,Sheet1!L661)</f>
        <v>0</v>
      </c>
      <c r="J120" s="139">
        <f t="shared" si="16"/>
        <v>0</v>
      </c>
      <c r="K120" s="93">
        <f t="shared" si="13"/>
        <v>100</v>
      </c>
      <c r="P120" s="69"/>
      <c r="Q120" s="69"/>
      <c r="R120" s="69"/>
      <c r="S120" s="69"/>
      <c r="T120" s="57"/>
      <c r="U120" s="57"/>
    </row>
    <row r="121" spans="1:21" s="22" customFormat="1" ht="11.25" hidden="1">
      <c r="A121" s="128">
        <v>3213</v>
      </c>
      <c r="B121" s="129" t="s">
        <v>324</v>
      </c>
      <c r="C121" s="98">
        <f>SUM(Sheet1!F114)</f>
        <v>5000</v>
      </c>
      <c r="D121" s="98">
        <f>SUM(Sheet1!G114)</f>
        <v>0</v>
      </c>
      <c r="E121" s="98">
        <f>SUM(Sheet1!H114)</f>
        <v>5000</v>
      </c>
      <c r="F121" s="98">
        <f>SUM(Sheet1!I114)</f>
        <v>0</v>
      </c>
      <c r="G121" s="98">
        <f>SUM(Sheet1!J114)</f>
        <v>0</v>
      </c>
      <c r="H121" s="98">
        <f>SUM(Sheet1!K114)</f>
        <v>0</v>
      </c>
      <c r="I121" s="98">
        <f>SUM(Sheet1!L114)</f>
        <v>0</v>
      </c>
      <c r="J121" s="139">
        <f t="shared" si="16"/>
        <v>0</v>
      </c>
      <c r="K121" s="93">
        <f t="shared" si="13"/>
        <v>100</v>
      </c>
      <c r="P121" s="69"/>
      <c r="Q121" s="69"/>
      <c r="R121" s="69"/>
      <c r="S121" s="69"/>
      <c r="T121" s="57"/>
      <c r="U121" s="57"/>
    </row>
    <row r="122" spans="1:21" s="22" customFormat="1" ht="11.25" hidden="1">
      <c r="A122" s="128">
        <v>3214</v>
      </c>
      <c r="B122" s="129" t="s">
        <v>314</v>
      </c>
      <c r="C122" s="98">
        <f>SUM(Sheet1!F64,Sheet1!F115)</f>
        <v>3000</v>
      </c>
      <c r="D122" s="98">
        <f>SUM(Sheet1!G64,Sheet1!G115)</f>
        <v>0</v>
      </c>
      <c r="E122" s="98">
        <f>SUM(Sheet1!H64,Sheet1!H115)</f>
        <v>3000</v>
      </c>
      <c r="F122" s="98">
        <f>SUM(Sheet1!I64,Sheet1!I115)</f>
        <v>0</v>
      </c>
      <c r="G122" s="98">
        <f>SUM(Sheet1!I64,Sheet1!I115)</f>
        <v>0</v>
      </c>
      <c r="H122" s="98">
        <f>SUM(Sheet1!J64,Sheet1!J115)</f>
        <v>0</v>
      </c>
      <c r="I122" s="98">
        <f>SUM(Sheet1!K64,Sheet1!K115)</f>
        <v>0</v>
      </c>
      <c r="J122" s="139">
        <f t="shared" si="16"/>
        <v>0</v>
      </c>
      <c r="K122" s="93">
        <f t="shared" si="13"/>
        <v>100</v>
      </c>
      <c r="P122" s="69"/>
      <c r="Q122" s="69"/>
      <c r="R122" s="69"/>
      <c r="S122" s="69"/>
      <c r="T122" s="57"/>
      <c r="U122" s="57"/>
    </row>
    <row r="123" spans="1:21" s="19" customFormat="1" ht="11.25">
      <c r="A123" s="114">
        <v>322</v>
      </c>
      <c r="B123" s="115" t="s">
        <v>46</v>
      </c>
      <c r="C123" s="95">
        <f>SUM(C124:C128)</f>
        <v>341000</v>
      </c>
      <c r="D123" s="95">
        <f>SUM(D124:D128)</f>
        <v>5000</v>
      </c>
      <c r="E123" s="95">
        <f>SUM(E124:E128)</f>
        <v>346000</v>
      </c>
      <c r="F123" s="95">
        <f>SUM(F124:F128)</f>
        <v>0</v>
      </c>
      <c r="G123" s="94" t="e">
        <f>SUM(Sheet1!J65,Sheet1!J116,Sheet1!J182,Sheet1!J197,Sheet1!J313,Sheet1!J364,Sheet1!J389,Sheet1!J413,Sheet1!J437,Sheet1!J458,Sheet1!J548,Sheet1!J564,Sheet1!J598)</f>
        <v>#REF!</v>
      </c>
      <c r="H123" s="94" t="e">
        <f>SUM(Sheet1!K65,Sheet1!K116,Sheet1!K182,Sheet1!K197,Sheet1!K313,Sheet1!K364,Sheet1!K389,Sheet1!K413,Sheet1!K437,Sheet1!K458,Sheet1!K548,Sheet1!K564,Sheet1!K598)</f>
        <v>#REF!</v>
      </c>
      <c r="I123" s="95">
        <f>SUM(I124:I128)</f>
        <v>0</v>
      </c>
      <c r="J123" s="123">
        <f t="shared" si="16"/>
        <v>0</v>
      </c>
      <c r="K123" s="93">
        <f t="shared" si="13"/>
        <v>101.46627565982405</v>
      </c>
      <c r="N123" s="52"/>
      <c r="O123" s="54"/>
      <c r="P123" s="54"/>
      <c r="Q123" s="54"/>
      <c r="R123" s="54"/>
      <c r="S123" s="53"/>
      <c r="T123" s="53"/>
      <c r="U123" s="53"/>
    </row>
    <row r="124" spans="1:21" s="22" customFormat="1" ht="11.25" hidden="1">
      <c r="A124" s="128">
        <v>3221</v>
      </c>
      <c r="B124" s="129" t="s">
        <v>389</v>
      </c>
      <c r="C124" s="96">
        <f>SUM(Sheet1!F198,Sheet1!F117,Sheet1!F183,Sheet1!F314,Sheet1!F565)</f>
        <v>45000</v>
      </c>
      <c r="D124" s="96">
        <f>SUM(Sheet1!G198,Sheet1!G117,Sheet1!G183,Sheet1!G314,Sheet1!G565)</f>
        <v>5000</v>
      </c>
      <c r="E124" s="96">
        <f>SUM(Sheet1!H198,Sheet1!H117,Sheet1!H183,Sheet1!H314,Sheet1!H565)</f>
        <v>50000</v>
      </c>
      <c r="F124" s="96">
        <f>SUM(Sheet1!I117,Sheet1!I183,Sheet1!I314,Sheet1!I565)</f>
        <v>0</v>
      </c>
      <c r="G124" s="96">
        <f>SUM(Sheet1!J117,Sheet1!J183,Sheet1!J314,Sheet1!J565)</f>
        <v>0</v>
      </c>
      <c r="H124" s="96">
        <f>SUM(Sheet1!K117,Sheet1!K183,Sheet1!K314,Sheet1!K565)</f>
        <v>0</v>
      </c>
      <c r="I124" s="96">
        <f>SUM(Sheet1!L117,Sheet1!L183,Sheet1!L314,Sheet1!L565)</f>
        <v>0</v>
      </c>
      <c r="J124" s="139">
        <f t="shared" si="16"/>
        <v>0</v>
      </c>
      <c r="K124" s="93">
        <f t="shared" si="13"/>
        <v>111.11111111111111</v>
      </c>
      <c r="N124" s="56"/>
      <c r="O124" s="69"/>
      <c r="P124" s="69"/>
      <c r="Q124" s="69"/>
      <c r="R124" s="69"/>
      <c r="S124" s="57"/>
      <c r="T124" s="57"/>
      <c r="U124" s="57"/>
    </row>
    <row r="125" spans="1:21" s="22" customFormat="1" ht="11.25" hidden="1">
      <c r="A125" s="128">
        <v>3223</v>
      </c>
      <c r="B125" s="129" t="s">
        <v>315</v>
      </c>
      <c r="C125" s="96">
        <f>SUM(Sheet1!F66,Sheet1!F121,Sheet1!F199,Sheet1!F390,Sheet1!F414,Sheet1!F438,Sheet1!F599)</f>
        <v>176000</v>
      </c>
      <c r="D125" s="96">
        <f>SUM(Sheet1!G66,Sheet1!G121,Sheet1!G199,Sheet1!G390,Sheet1!G414,Sheet1!G438,Sheet1!G599)</f>
        <v>0</v>
      </c>
      <c r="E125" s="96">
        <f>SUM(Sheet1!H66,Sheet1!H121,Sheet1!H199,Sheet1!H390,Sheet1!H414,Sheet1!H438,Sheet1!H599)</f>
        <v>176000</v>
      </c>
      <c r="F125" s="96">
        <f>SUM(Sheet1!I66,Sheet1!I121,Sheet1!I199,Sheet1!I390,Sheet1!I414,Sheet1!I438,Sheet1!I599)</f>
        <v>0</v>
      </c>
      <c r="G125" s="96">
        <f>SUM(Sheet1!I66,Sheet1!I121,Sheet1!I199,Sheet1!I390,Sheet1!I414,Sheet1!I438,Sheet1!I599)</f>
        <v>0</v>
      </c>
      <c r="H125" s="96">
        <f>SUM(Sheet1!J66,Sheet1!J121,Sheet1!J199,Sheet1!J390,Sheet1!J414,Sheet1!J438,Sheet1!J599)</f>
        <v>0</v>
      </c>
      <c r="I125" s="96">
        <f>SUM(Sheet1!K66,Sheet1!K121,Sheet1!K199,Sheet1!K390,Sheet1!K414,Sheet1!K438,Sheet1!K599)</f>
        <v>0</v>
      </c>
      <c r="J125" s="139">
        <f t="shared" si="16"/>
        <v>0</v>
      </c>
      <c r="K125" s="93">
        <f t="shared" si="13"/>
        <v>100</v>
      </c>
      <c r="N125" s="56"/>
      <c r="O125" s="69"/>
      <c r="P125" s="69"/>
      <c r="Q125" s="69"/>
      <c r="R125" s="69"/>
      <c r="S125" s="57"/>
      <c r="T125" s="57"/>
      <c r="U125" s="57"/>
    </row>
    <row r="126" spans="1:21" s="22" customFormat="1" ht="11.25" hidden="1">
      <c r="A126" s="128">
        <v>3224</v>
      </c>
      <c r="B126" s="129" t="s">
        <v>390</v>
      </c>
      <c r="C126" s="96">
        <f>SUM(Sheet1!F68,Sheet1!F122,Sheet1!F200,Sheet1!F365,Sheet1!F345,Sheet1!F393,Sheet1!F415,Sheet1!F439,Sheet1!F459)</f>
        <v>86000</v>
      </c>
      <c r="D126" s="96">
        <f>SUM(Sheet1!G68,Sheet1!G122,Sheet1!G200,Sheet1!G365,Sheet1!G345,Sheet1!G393,Sheet1!G415,Sheet1!G439,Sheet1!G459)</f>
        <v>0</v>
      </c>
      <c r="E126" s="96">
        <f>SUM(Sheet1!H68,Sheet1!H122,Sheet1!H200,Sheet1!H365,Sheet1!H345,Sheet1!H393,Sheet1!H415,Sheet1!H439,Sheet1!H459)</f>
        <v>86000</v>
      </c>
      <c r="F126" s="96">
        <f>SUM(Sheet1!I68,Sheet1!I122,Sheet1!I200,Sheet1!I365,Sheet1!I345,Sheet1!I393,Sheet1!I415,Sheet1!I439,Sheet1!I459)</f>
        <v>0</v>
      </c>
      <c r="G126" s="96">
        <f>SUM(Sheet1!J68,Sheet1!J122,Sheet1!J200,Sheet1!J365,Sheet1!J345,Sheet1!J393,Sheet1!J415,Sheet1!J439,Sheet1!J459)</f>
        <v>0</v>
      </c>
      <c r="H126" s="96">
        <f>SUM(Sheet1!K68,Sheet1!K122,Sheet1!K200,Sheet1!K365,Sheet1!K345,Sheet1!K393,Sheet1!K415,Sheet1!K439,Sheet1!K459)</f>
        <v>0</v>
      </c>
      <c r="I126" s="96">
        <f>SUM(Sheet1!L68,Sheet1!L122,Sheet1!L200,Sheet1!L365,Sheet1!L345,Sheet1!L393,Sheet1!L415,Sheet1!L439,Sheet1!L459)</f>
        <v>0</v>
      </c>
      <c r="J126" s="139">
        <f t="shared" si="16"/>
        <v>0</v>
      </c>
      <c r="K126" s="93">
        <f t="shared" si="13"/>
        <v>100</v>
      </c>
      <c r="N126" s="56"/>
      <c r="O126" s="69"/>
      <c r="P126" s="69"/>
      <c r="Q126" s="69"/>
      <c r="R126" s="69"/>
      <c r="S126" s="57"/>
      <c r="T126" s="57"/>
      <c r="U126" s="57"/>
    </row>
    <row r="127" spans="1:21" s="22" customFormat="1" ht="11.25" hidden="1">
      <c r="A127" s="128">
        <v>3225</v>
      </c>
      <c r="B127" s="129" t="s">
        <v>391</v>
      </c>
      <c r="C127" s="96">
        <f>SUM(Sheet1!F70,Sheet1!F123,Sheet1!F203,Sheet1!F394,Sheet1!F549)</f>
        <v>33000</v>
      </c>
      <c r="D127" s="96">
        <f>SUM(Sheet1!G70,Sheet1!G123,Sheet1!G203,Sheet1!G394,Sheet1!G549)</f>
        <v>0</v>
      </c>
      <c r="E127" s="96">
        <f>SUM(Sheet1!H70,Sheet1!H123,Sheet1!H203,Sheet1!H394,Sheet1!H549)</f>
        <v>33000</v>
      </c>
      <c r="F127" s="96">
        <f>SUM(Sheet1!I70,Sheet1!I123,Sheet1!I203,Sheet1!I394,Sheet1!I549)</f>
        <v>0</v>
      </c>
      <c r="G127" s="96">
        <f>SUM(Sheet1!J70,Sheet1!J123,Sheet1!J394,Sheet1!J549)</f>
        <v>0</v>
      </c>
      <c r="H127" s="96">
        <f>SUM(Sheet1!K70,Sheet1!K123,Sheet1!K394,Sheet1!K549)</f>
        <v>0</v>
      </c>
      <c r="I127" s="96">
        <f>SUM(Sheet1!L70,Sheet1!L123,Sheet1!L394,Sheet1!L549)</f>
        <v>0</v>
      </c>
      <c r="J127" s="139">
        <f t="shared" si="16"/>
        <v>0</v>
      </c>
      <c r="K127" s="93">
        <f t="shared" si="13"/>
        <v>100</v>
      </c>
      <c r="N127" s="56"/>
      <c r="O127" s="69"/>
      <c r="P127" s="69"/>
      <c r="Q127" s="69"/>
      <c r="R127" s="69"/>
      <c r="S127" s="57"/>
      <c r="T127" s="57"/>
      <c r="U127" s="57"/>
    </row>
    <row r="128" spans="1:21" s="22" customFormat="1" ht="11.25" hidden="1">
      <c r="A128" s="128">
        <v>3227</v>
      </c>
      <c r="B128" s="129" t="s">
        <v>327</v>
      </c>
      <c r="C128" s="96">
        <f>SUM(Sheet1!F124)</f>
        <v>1000</v>
      </c>
      <c r="D128" s="96">
        <f>SUM(Sheet1!G124)</f>
        <v>0</v>
      </c>
      <c r="E128" s="96">
        <f>SUM(Sheet1!H124)</f>
        <v>1000</v>
      </c>
      <c r="F128" s="96">
        <f>SUM(Sheet1!I124)</f>
        <v>0</v>
      </c>
      <c r="G128" s="144">
        <f>SUM(Sheet1!J124)</f>
        <v>0</v>
      </c>
      <c r="H128" s="144">
        <f>SUM(Sheet1!K124)</f>
        <v>0</v>
      </c>
      <c r="I128" s="96">
        <f>SUM(Sheet1!L124)</f>
        <v>0</v>
      </c>
      <c r="J128" s="123">
        <f t="shared" si="16"/>
        <v>0</v>
      </c>
      <c r="K128" s="93">
        <f t="shared" si="13"/>
        <v>100</v>
      </c>
      <c r="N128" s="56"/>
      <c r="O128" s="69"/>
      <c r="P128" s="69"/>
      <c r="Q128" s="69"/>
      <c r="R128" s="69"/>
      <c r="S128" s="57"/>
      <c r="T128" s="57"/>
      <c r="U128" s="57"/>
    </row>
    <row r="129" spans="1:22" s="19" customFormat="1" ht="11.25">
      <c r="A129" s="114">
        <v>323</v>
      </c>
      <c r="B129" s="115" t="s">
        <v>42</v>
      </c>
      <c r="C129" s="95">
        <f>SUM(C130:C138)</f>
        <v>2017000</v>
      </c>
      <c r="D129" s="95">
        <f>SUM(D130:D138)</f>
        <v>-545000</v>
      </c>
      <c r="E129" s="95">
        <f>SUM(E130:E138)</f>
        <v>1472000</v>
      </c>
      <c r="F129" s="95">
        <f>SUM(F130:F138)</f>
        <v>0</v>
      </c>
      <c r="G129" s="94" t="e">
        <f>SUM(Sheet1!J23,Sheet1!J71,Sheet1!J125,Sheet1!J184,Sheet1!J204,Sheet1!J247,Sheet1!J274,Sheet1!J315,Sheet1!J366,Sheet1!J395,Sheet1!J416,Sheet1!J428,Sheet1!J440,Sheet1!J460,Sheet1!J470,Sheet1!J477,Sheet1!J550,Sheet1!J566,Sheet1!J600)</f>
        <v>#REF!</v>
      </c>
      <c r="H129" s="94" t="e">
        <f>SUM(Sheet1!K23,Sheet1!K71,Sheet1!K125,Sheet1!K184,Sheet1!K204,Sheet1!K247,Sheet1!K274,Sheet1!K315,Sheet1!K366,Sheet1!K395,Sheet1!K416,Sheet1!K428,Sheet1!K440,Sheet1!K460,Sheet1!K470,Sheet1!K477,Sheet1!K550,Sheet1!K566,Sheet1!K600)</f>
        <v>#REF!</v>
      </c>
      <c r="I129" s="95">
        <f>SUM(I130:I138)</f>
        <v>0</v>
      </c>
      <c r="J129" s="123">
        <f t="shared" si="16"/>
        <v>0</v>
      </c>
      <c r="K129" s="93">
        <f t="shared" si="13"/>
        <v>72.97967278135845</v>
      </c>
      <c r="N129" s="54"/>
      <c r="O129" s="54"/>
      <c r="P129" s="54"/>
      <c r="Q129" s="54"/>
      <c r="R129" s="54"/>
      <c r="S129" s="54"/>
      <c r="T129" s="54"/>
      <c r="U129" s="55"/>
      <c r="V129" s="48"/>
    </row>
    <row r="130" spans="1:22" s="22" customFormat="1" ht="11.25" hidden="1">
      <c r="A130" s="128">
        <v>3231</v>
      </c>
      <c r="B130" s="129" t="s">
        <v>317</v>
      </c>
      <c r="C130" s="98">
        <f>SUM(Sheet1!F72,Sheet1!F126,Sheet1!F185,Sheet1!F601)</f>
        <v>35000</v>
      </c>
      <c r="D130" s="98">
        <f>SUM(Sheet1!G72,Sheet1!G126,Sheet1!G185,Sheet1!G601)</f>
        <v>0</v>
      </c>
      <c r="E130" s="98">
        <f>SUM(Sheet1!H72,Sheet1!H126,Sheet1!H185,Sheet1!H601)</f>
        <v>35000</v>
      </c>
      <c r="F130" s="98">
        <f>SUM(Sheet1!I72,Sheet1!I126,Sheet1!I185,Sheet1!I601)</f>
        <v>0</v>
      </c>
      <c r="G130" s="98">
        <f>SUM(Sheet1!J72,Sheet1!J126,Sheet1!J185,Sheet1!J601)</f>
        <v>0</v>
      </c>
      <c r="H130" s="98">
        <f>SUM(Sheet1!K72,Sheet1!K126,Sheet1!K185,Sheet1!K601)</f>
        <v>0</v>
      </c>
      <c r="I130" s="98">
        <f>SUM(Sheet1!L72,Sheet1!L126,Sheet1!L185,Sheet1!L601)</f>
        <v>0</v>
      </c>
      <c r="J130" s="139">
        <f t="shared" si="16"/>
        <v>0</v>
      </c>
      <c r="K130" s="93">
        <f t="shared" si="13"/>
        <v>100</v>
      </c>
      <c r="N130" s="69"/>
      <c r="O130" s="69"/>
      <c r="P130" s="69"/>
      <c r="Q130" s="69"/>
      <c r="R130" s="69"/>
      <c r="S130" s="69"/>
      <c r="T130" s="69"/>
      <c r="U130" s="70"/>
      <c r="V130" s="45"/>
    </row>
    <row r="131" spans="1:22" s="22" customFormat="1" ht="11.25" hidden="1">
      <c r="A131" s="128">
        <v>3232</v>
      </c>
      <c r="B131" s="129" t="s">
        <v>341</v>
      </c>
      <c r="C131" s="98">
        <f>SUM(Sheet1!F73,Sheet1!F130,Sheet1!F205,Sheet1!F347,Sheet1!F367,Sheet1!F396,Sheet1!F417,Sheet1!F419,Sheet1!F429,Sheet1!F441,Sheet1!F461,Sheet1!F471,Sheet1!F478)</f>
        <v>1145000</v>
      </c>
      <c r="D131" s="98">
        <f>SUM(Sheet1!G73,Sheet1!G130,Sheet1!G205,Sheet1!G347,Sheet1!G367,Sheet1!G396,Sheet1!G417,Sheet1!G419,Sheet1!G429,Sheet1!G441,Sheet1!G461,Sheet1!G471,Sheet1!G478)</f>
        <v>-600000</v>
      </c>
      <c r="E131" s="98">
        <f>SUM(Sheet1!H73,Sheet1!H130,Sheet1!H205,Sheet1!H347,Sheet1!H367,Sheet1!H396,Sheet1!H417,Sheet1!H419,Sheet1!H429,Sheet1!H441,Sheet1!H461,Sheet1!H471,Sheet1!H478)</f>
        <v>545000</v>
      </c>
      <c r="F131" s="98">
        <f>SUM(Sheet1!I73,Sheet1!I130,Sheet1!I205,Sheet1!I347,Sheet1!I367,Sheet1!I396,Sheet1!I417,Sheet1!I419,Sheet1!I429,Sheet1!I441,Sheet1!I461,Sheet1!I471,Sheet1!I478)</f>
        <v>0</v>
      </c>
      <c r="G131" s="98">
        <f>SUM(Sheet1!J73,Sheet1!J130,Sheet1!J205,Sheet1!J347,Sheet1!J367,Sheet1!J396,Sheet1!J417,Sheet1!J419,Sheet1!J429,Sheet1!J441,Sheet1!J461,Sheet1!J471,Sheet1!J478)</f>
        <v>0</v>
      </c>
      <c r="H131" s="98">
        <f>SUM(Sheet1!K73,Sheet1!K130,Sheet1!K205,Sheet1!K347,Sheet1!K367,Sheet1!K396,Sheet1!K417,Sheet1!K419,Sheet1!K429,Sheet1!K441,Sheet1!K461,Sheet1!K471,Sheet1!K478)</f>
        <v>0</v>
      </c>
      <c r="I131" s="98">
        <f>SUM(Sheet1!L73,Sheet1!L130,Sheet1!L205,Sheet1!L347,Sheet1!L367,Sheet1!L396,Sheet1!L417,Sheet1!L419,Sheet1!L429,Sheet1!L441,Sheet1!L461,Sheet1!L471,Sheet1!L478)</f>
        <v>0</v>
      </c>
      <c r="J131" s="139">
        <f t="shared" si="16"/>
        <v>0</v>
      </c>
      <c r="K131" s="93">
        <f t="shared" si="13"/>
        <v>47.59825327510917</v>
      </c>
      <c r="N131" s="69"/>
      <c r="O131" s="69"/>
      <c r="P131" s="69"/>
      <c r="Q131" s="69"/>
      <c r="R131" s="69"/>
      <c r="S131" s="69"/>
      <c r="T131" s="69"/>
      <c r="U131" s="70"/>
      <c r="V131" s="45"/>
    </row>
    <row r="132" spans="1:22" s="22" customFormat="1" ht="11.25" hidden="1">
      <c r="A132" s="128">
        <v>3233</v>
      </c>
      <c r="B132" s="129" t="s">
        <v>306</v>
      </c>
      <c r="C132" s="98">
        <f>SUM(Sheet1!F24,Sheet1!F132,Sheet1!F186,Sheet1!F316,Sheet1!F602)</f>
        <v>111000</v>
      </c>
      <c r="D132" s="98">
        <f>SUM(Sheet1!G24,Sheet1!G132,Sheet1!G186,Sheet1!G316,Sheet1!G602)</f>
        <v>0</v>
      </c>
      <c r="E132" s="98">
        <f>SUM(Sheet1!H24,Sheet1!H132,Sheet1!H186,Sheet1!H316,Sheet1!H602)</f>
        <v>111000</v>
      </c>
      <c r="F132" s="98">
        <f>SUM(Sheet1!I24,Sheet1!I132,Sheet1!I186,Sheet1!I316,Sheet1!I602)</f>
        <v>0</v>
      </c>
      <c r="G132" s="143">
        <f>SUM(Sheet1!J24,Sheet1!J132,Sheet1!J186,Sheet1!J316,Sheet1!J602)</f>
        <v>0</v>
      </c>
      <c r="H132" s="143">
        <f>SUM(Sheet1!K24,Sheet1!K132,Sheet1!K186,Sheet1!K316,Sheet1!K602)</f>
        <v>0</v>
      </c>
      <c r="I132" s="98">
        <f>SUM(Sheet1!L24,Sheet1!L132,Sheet1!L186,Sheet1!L316,Sheet1!L602)</f>
        <v>0</v>
      </c>
      <c r="J132" s="139">
        <f t="shared" si="16"/>
        <v>0</v>
      </c>
      <c r="K132" s="93">
        <f t="shared" si="13"/>
        <v>100</v>
      </c>
      <c r="N132" s="69"/>
      <c r="O132" s="69"/>
      <c r="P132" s="69"/>
      <c r="Q132" s="69"/>
      <c r="R132" s="69"/>
      <c r="S132" s="69"/>
      <c r="T132" s="69"/>
      <c r="U132" s="70"/>
      <c r="V132" s="45"/>
    </row>
    <row r="133" spans="1:22" s="22" customFormat="1" ht="11.25" hidden="1">
      <c r="A133" s="128">
        <v>3234</v>
      </c>
      <c r="B133" s="129" t="s">
        <v>328</v>
      </c>
      <c r="C133" s="98">
        <f>SUM(Sheet1!F133,Sheet1!F208,Sheet1!F430,Sheet1!F442,Sheet1!F551,Sheet1!F567,Sheet1!F697)</f>
        <v>96000</v>
      </c>
      <c r="D133" s="98">
        <f>SUM(Sheet1!G133,Sheet1!G208,Sheet1!G430,Sheet1!G442,Sheet1!G551,Sheet1!G567,Sheet1!G697)</f>
        <v>15000</v>
      </c>
      <c r="E133" s="98">
        <f>SUM(Sheet1!H133,Sheet1!H208,Sheet1!H430,Sheet1!H442,Sheet1!H551,Sheet1!H567,Sheet1!H697)</f>
        <v>111000</v>
      </c>
      <c r="F133" s="98">
        <f>SUM(Sheet1!I133,Sheet1!I208,Sheet1!I430,Sheet1!I442,Sheet1!I551,Sheet1!I567,Sheet1!I697)</f>
        <v>0</v>
      </c>
      <c r="G133" s="98">
        <f>SUM(Sheet1!J133,Sheet1!J208,Sheet1!J430,Sheet1!J442,Sheet1!J551,Sheet1!J567,Sheet1!J697)</f>
        <v>0</v>
      </c>
      <c r="H133" s="98">
        <f>SUM(Sheet1!K133,Sheet1!K208,Sheet1!K430,Sheet1!K442,Sheet1!K551,Sheet1!K567,Sheet1!K697)</f>
        <v>0</v>
      </c>
      <c r="I133" s="98">
        <f>SUM(Sheet1!L133,Sheet1!L208,Sheet1!L430,Sheet1!L442,Sheet1!L551,Sheet1!L567,Sheet1!L697)</f>
        <v>0</v>
      </c>
      <c r="J133" s="139">
        <f t="shared" si="16"/>
        <v>0</v>
      </c>
      <c r="K133" s="93">
        <f t="shared" si="13"/>
        <v>115.625</v>
      </c>
      <c r="N133" s="69"/>
      <c r="O133" s="69"/>
      <c r="P133" s="69"/>
      <c r="Q133" s="69"/>
      <c r="R133" s="69"/>
      <c r="S133" s="69"/>
      <c r="T133" s="69"/>
      <c r="U133" s="70"/>
      <c r="V133" s="45"/>
    </row>
    <row r="134" spans="1:22" s="22" customFormat="1" ht="11.25" hidden="1">
      <c r="A134" s="128">
        <v>3235</v>
      </c>
      <c r="B134" s="129" t="s">
        <v>329</v>
      </c>
      <c r="C134" s="98">
        <f>SUM(Sheet1!F134,Sheet1!F317,Sheet1!F418)</f>
        <v>32000</v>
      </c>
      <c r="D134" s="98">
        <f>SUM(Sheet1!G134,Sheet1!G317,Sheet1!G418)</f>
        <v>0</v>
      </c>
      <c r="E134" s="98">
        <f>SUM(Sheet1!H134,Sheet1!H317,Sheet1!H418)</f>
        <v>32000</v>
      </c>
      <c r="F134" s="98">
        <f>SUM(Sheet1!I134,Sheet1!I317,Sheet1!I418)</f>
        <v>0</v>
      </c>
      <c r="G134" s="143">
        <f>SUM(Sheet1!J134,Sheet1!J317)</f>
        <v>0</v>
      </c>
      <c r="H134" s="143">
        <f>SUM(Sheet1!K134,Sheet1!K317)</f>
        <v>0</v>
      </c>
      <c r="I134" s="98">
        <f>SUM(Sheet1!L134,Sheet1!L317)</f>
        <v>0</v>
      </c>
      <c r="J134" s="139">
        <f t="shared" si="16"/>
        <v>0</v>
      </c>
      <c r="K134" s="93">
        <f t="shared" si="13"/>
        <v>100</v>
      </c>
      <c r="N134" s="69"/>
      <c r="O134" s="69"/>
      <c r="P134" s="69"/>
      <c r="Q134" s="69"/>
      <c r="R134" s="69"/>
      <c r="S134" s="69"/>
      <c r="T134" s="69"/>
      <c r="U134" s="70"/>
      <c r="V134" s="45"/>
    </row>
    <row r="135" spans="1:22" s="22" customFormat="1" ht="11.25" hidden="1">
      <c r="A135" s="128">
        <v>3236</v>
      </c>
      <c r="B135" s="129" t="s">
        <v>416</v>
      </c>
      <c r="C135" s="98">
        <f>SUM(Sheet1!F75,Sheet1!F135,Sheet1!F349,Sheet1!F370,Sheet1!F463,Sheet1!F695)</f>
        <v>80000</v>
      </c>
      <c r="D135" s="98">
        <f>SUM(Sheet1!G75,Sheet1!G135,Sheet1!G349,Sheet1!G370,Sheet1!G463,Sheet1!G695)</f>
        <v>0</v>
      </c>
      <c r="E135" s="98">
        <f>SUM(Sheet1!H75,Sheet1!H135,Sheet1!H349,Sheet1!H370,Sheet1!H463,Sheet1!H695)</f>
        <v>80000</v>
      </c>
      <c r="F135" s="98">
        <f>SUM(Sheet1!I75,Sheet1!I135,Sheet1!I349,Sheet1!I370,Sheet1!I463,Sheet1!I695)</f>
        <v>0</v>
      </c>
      <c r="G135" s="98">
        <f>SUM(Sheet1!J75,Sheet1!J135,Sheet1!J349,Sheet1!J370,Sheet1!J463,Sheet1!J695)</f>
        <v>0</v>
      </c>
      <c r="H135" s="98">
        <f>SUM(Sheet1!K75,Sheet1!K135,Sheet1!K349,Sheet1!K370,Sheet1!K463,Sheet1!K695)</f>
        <v>0</v>
      </c>
      <c r="I135" s="98">
        <f>SUM(Sheet1!L75,Sheet1!L135,Sheet1!L349,Sheet1!L370,Sheet1!L463,Sheet1!L695)</f>
        <v>0</v>
      </c>
      <c r="J135" s="139">
        <f t="shared" si="16"/>
        <v>0</v>
      </c>
      <c r="K135" s="93">
        <f t="shared" si="13"/>
        <v>100</v>
      </c>
      <c r="N135" s="69"/>
      <c r="O135" s="69"/>
      <c r="P135" s="69"/>
      <c r="Q135" s="69"/>
      <c r="R135" s="69"/>
      <c r="S135" s="69"/>
      <c r="T135" s="69"/>
      <c r="U135" s="70"/>
      <c r="V135" s="45"/>
    </row>
    <row r="136" spans="1:22" s="22" customFormat="1" ht="11.25" hidden="1">
      <c r="A136" s="128">
        <v>3237</v>
      </c>
      <c r="B136" s="129" t="s">
        <v>330</v>
      </c>
      <c r="C136" s="98">
        <f>SUM(Sheet1!F137,Sheet1!F187,Sheet1!F248,Sheet1!F213,Sheet1!F275,Sheet1!F307,Sheet1!F318,Sheet1!F348,Sheet1!F443,Sheet1!F462)</f>
        <v>394000</v>
      </c>
      <c r="D136" s="98">
        <f>SUM(Sheet1!G137,Sheet1!G187,Sheet1!G248,Sheet1!G213,Sheet1!G275,Sheet1!G307,Sheet1!G318,Sheet1!G348,Sheet1!G443,Sheet1!G462)</f>
        <v>0</v>
      </c>
      <c r="E136" s="98">
        <f>SUM(Sheet1!H137,Sheet1!H187,Sheet1!H248,Sheet1!H213,Sheet1!H275,Sheet1!H307,Sheet1!H318,Sheet1!H348,Sheet1!H443,Sheet1!H462)</f>
        <v>394000</v>
      </c>
      <c r="F136" s="98">
        <f>SUM(Sheet1!I137,Sheet1!I187,Sheet1!I248,Sheet1!I213,Sheet1!I275,Sheet1!I307,Sheet1!I318,Sheet1!I348,Sheet1!I443,Sheet1!I462)</f>
        <v>0</v>
      </c>
      <c r="G136" s="98">
        <f>SUM(Sheet1!J137,Sheet1!J187,Sheet1!J248,Sheet1!J213,Sheet1!J275,Sheet1!J307,Sheet1!J318,Sheet1!J348,Sheet1!J443,Sheet1!J462)</f>
        <v>0</v>
      </c>
      <c r="H136" s="98">
        <f>SUM(Sheet1!K137,Sheet1!K187,Sheet1!K248,Sheet1!K213,Sheet1!K275,Sheet1!K307,Sheet1!K318,Sheet1!K348,Sheet1!K443,Sheet1!K462)</f>
        <v>0</v>
      </c>
      <c r="I136" s="98">
        <f>SUM(Sheet1!L137,Sheet1!L187,Sheet1!L248,Sheet1!L213,Sheet1!L275,Sheet1!L307,Sheet1!L318,Sheet1!L348,Sheet1!L443,Sheet1!L462)</f>
        <v>0</v>
      </c>
      <c r="J136" s="139">
        <f t="shared" si="16"/>
        <v>0</v>
      </c>
      <c r="K136" s="93">
        <f t="shared" si="13"/>
        <v>100</v>
      </c>
      <c r="N136" s="69"/>
      <c r="O136" s="69"/>
      <c r="P136" s="69"/>
      <c r="Q136" s="69"/>
      <c r="R136" s="69"/>
      <c r="S136" s="69"/>
      <c r="T136" s="69"/>
      <c r="U136" s="70"/>
      <c r="V136" s="45"/>
    </row>
    <row r="137" spans="1:22" s="22" customFormat="1" ht="11.25" hidden="1">
      <c r="A137" s="128">
        <v>3238</v>
      </c>
      <c r="B137" s="129" t="s">
        <v>340</v>
      </c>
      <c r="C137" s="98">
        <f>SUM(Sheet1!F149,Sheet1!F188)</f>
        <v>26000</v>
      </c>
      <c r="D137" s="98">
        <f>SUM(Sheet1!G149,Sheet1!G188)</f>
        <v>0</v>
      </c>
      <c r="E137" s="98">
        <f>SUM(Sheet1!H149,Sheet1!H188)</f>
        <v>26000</v>
      </c>
      <c r="F137" s="98">
        <f>SUM(Sheet1!I149,Sheet1!I188)</f>
        <v>0</v>
      </c>
      <c r="G137" s="143"/>
      <c r="H137" s="143"/>
      <c r="I137" s="98">
        <f>SUM(Sheet1!L149,Sheet1!L188)</f>
        <v>0</v>
      </c>
      <c r="J137" s="139">
        <f t="shared" si="16"/>
        <v>0</v>
      </c>
      <c r="K137" s="93">
        <f t="shared" si="13"/>
        <v>100</v>
      </c>
      <c r="N137" s="69"/>
      <c r="O137" s="69"/>
      <c r="P137" s="69"/>
      <c r="Q137" s="69"/>
      <c r="R137" s="69"/>
      <c r="S137" s="69"/>
      <c r="T137" s="69"/>
      <c r="U137" s="70"/>
      <c r="V137" s="45"/>
    </row>
    <row r="138" spans="1:22" s="22" customFormat="1" ht="11.25" hidden="1">
      <c r="A138" s="128">
        <v>3239</v>
      </c>
      <c r="B138" s="129" t="s">
        <v>331</v>
      </c>
      <c r="C138" s="98">
        <f>SUM(Sheet1!F30,Sheet1!F76,Sheet1!F152,Sheet1!F402,Sheet1!F319)</f>
        <v>98000</v>
      </c>
      <c r="D138" s="98">
        <f>SUM(Sheet1!G30,Sheet1!G76,Sheet1!G152,Sheet1!G402,Sheet1!G319)</f>
        <v>40000</v>
      </c>
      <c r="E138" s="98">
        <f>SUM(Sheet1!H30,Sheet1!H76,Sheet1!H152,Sheet1!H402,Sheet1!H319)</f>
        <v>138000</v>
      </c>
      <c r="F138" s="98">
        <f>SUM(Sheet1!I30,Sheet1!I76,Sheet1!I152,Sheet1!I402,Sheet1!I319)</f>
        <v>0</v>
      </c>
      <c r="G138" s="98">
        <f>SUM(Sheet1!J30,Sheet1!J76,Sheet1!J152,Sheet1!J402,Sheet1!J319)</f>
        <v>0</v>
      </c>
      <c r="H138" s="98">
        <f>SUM(Sheet1!K30,Sheet1!K76,Sheet1!K152,Sheet1!K402,Sheet1!K319)</f>
        <v>0</v>
      </c>
      <c r="I138" s="98">
        <f>SUM(Sheet1!L30,Sheet1!L76,Sheet1!L152,Sheet1!L402,Sheet1!L319)</f>
        <v>0</v>
      </c>
      <c r="J138" s="139">
        <f t="shared" si="16"/>
        <v>0</v>
      </c>
      <c r="K138" s="93">
        <f t="shared" si="13"/>
        <v>140.81632653061226</v>
      </c>
      <c r="N138" s="69"/>
      <c r="O138" s="69"/>
      <c r="P138" s="69"/>
      <c r="Q138" s="69"/>
      <c r="R138" s="69"/>
      <c r="S138" s="69"/>
      <c r="T138" s="69"/>
      <c r="U138" s="70"/>
      <c r="V138" s="45"/>
    </row>
    <row r="139" spans="1:21" s="19" customFormat="1" ht="11.25">
      <c r="A139" s="114">
        <v>324</v>
      </c>
      <c r="B139" s="115" t="s">
        <v>230</v>
      </c>
      <c r="C139" s="94">
        <f>SUM(C140)</f>
        <v>20000</v>
      </c>
      <c r="D139" s="94">
        <f>SUM(D140)</f>
        <v>0</v>
      </c>
      <c r="E139" s="94">
        <f>SUM(E140)</f>
        <v>20000</v>
      </c>
      <c r="F139" s="95">
        <f>SUM(F140)</f>
        <v>0</v>
      </c>
      <c r="G139" s="94" t="e">
        <f>SUM(Sheet1!J155)</f>
        <v>#REF!</v>
      </c>
      <c r="H139" s="94" t="e">
        <f>SUM(Sheet1!K155)</f>
        <v>#REF!</v>
      </c>
      <c r="I139" s="95">
        <f>SUM(I140)</f>
        <v>0</v>
      </c>
      <c r="J139" s="123">
        <f t="shared" si="16"/>
        <v>0</v>
      </c>
      <c r="K139" s="93">
        <f t="shared" si="13"/>
        <v>100</v>
      </c>
      <c r="M139" s="12"/>
      <c r="N139" s="52"/>
      <c r="O139" s="54"/>
      <c r="P139" s="54"/>
      <c r="Q139" s="54"/>
      <c r="R139" s="54"/>
      <c r="S139" s="53"/>
      <c r="T139" s="53"/>
      <c r="U139" s="53"/>
    </row>
    <row r="140" spans="1:21" s="22" customFormat="1" ht="11.25" hidden="1">
      <c r="A140" s="128">
        <v>3241</v>
      </c>
      <c r="B140" s="129" t="s">
        <v>392</v>
      </c>
      <c r="C140" s="98">
        <f>SUM(Sheet1!F156)</f>
        <v>20000</v>
      </c>
      <c r="D140" s="98">
        <f>SUM(Sheet1!G156)</f>
        <v>0</v>
      </c>
      <c r="E140" s="98">
        <f>SUM(Sheet1!H156)</f>
        <v>20000</v>
      </c>
      <c r="F140" s="98">
        <f>SUM(Sheet1!I156)</f>
        <v>0</v>
      </c>
      <c r="G140" s="143">
        <f>SUM(Sheet1!J156)</f>
        <v>0</v>
      </c>
      <c r="H140" s="143">
        <f>SUM(Sheet1!K156)</f>
        <v>0</v>
      </c>
      <c r="I140" s="98">
        <f>SUM(Sheet1!L156)</f>
        <v>0</v>
      </c>
      <c r="J140" s="139">
        <f t="shared" si="16"/>
        <v>0</v>
      </c>
      <c r="K140" s="93">
        <f t="shared" si="13"/>
        <v>100</v>
      </c>
      <c r="N140" s="56"/>
      <c r="O140" s="69"/>
      <c r="P140" s="69"/>
      <c r="Q140" s="69"/>
      <c r="R140" s="69"/>
      <c r="S140" s="57"/>
      <c r="T140" s="57"/>
      <c r="U140" s="57"/>
    </row>
    <row r="141" spans="1:21" s="19" customFormat="1" ht="11.25">
      <c r="A141" s="116">
        <v>329</v>
      </c>
      <c r="B141" s="115" t="s">
        <v>8</v>
      </c>
      <c r="C141" s="99">
        <f>SUM(C142:C148)</f>
        <v>330500</v>
      </c>
      <c r="D141" s="99">
        <f>SUM(D142:D148)</f>
        <v>0</v>
      </c>
      <c r="E141" s="99">
        <f>SUM(E142:E148)</f>
        <v>330500</v>
      </c>
      <c r="F141" s="100">
        <f>SUM(F142:F148)</f>
        <v>0</v>
      </c>
      <c r="G141" s="99" t="e">
        <f>SUM(Sheet1!J34,Sheet1!J77,Sheet1!J157,Sheet1!J189,Sheet1!J322,Sheet1!J333)</f>
        <v>#REF!</v>
      </c>
      <c r="H141" s="99" t="e">
        <f>SUM(Sheet1!K34,Sheet1!K77,Sheet1!K157,Sheet1!K189,Sheet1!K322,Sheet1!K333)</f>
        <v>#REF!</v>
      </c>
      <c r="I141" s="100">
        <f>SUM(I142:I148)</f>
        <v>0</v>
      </c>
      <c r="J141" s="123">
        <f t="shared" si="16"/>
        <v>0</v>
      </c>
      <c r="K141" s="93">
        <f t="shared" si="13"/>
        <v>100</v>
      </c>
      <c r="N141" s="52"/>
      <c r="O141" s="54"/>
      <c r="P141" s="54"/>
      <c r="Q141" s="54"/>
      <c r="R141" s="54"/>
      <c r="S141" s="53"/>
      <c r="T141" s="53"/>
      <c r="U141" s="53"/>
    </row>
    <row r="142" spans="1:21" s="22" customFormat="1" ht="11.25" hidden="1">
      <c r="A142" s="140">
        <v>3291</v>
      </c>
      <c r="B142" s="129" t="s">
        <v>393</v>
      </c>
      <c r="C142" s="106">
        <f>SUM(Sheet1!F35,Sheet1!F190,Sheet1!F351,Sheet1!F465)</f>
        <v>160000</v>
      </c>
      <c r="D142" s="106">
        <f>SUM(Sheet1!G35,Sheet1!G190,Sheet1!G351,Sheet1!G465)</f>
        <v>0</v>
      </c>
      <c r="E142" s="106">
        <f>SUM(Sheet1!H35,Sheet1!H190,Sheet1!H351,Sheet1!H465)</f>
        <v>160000</v>
      </c>
      <c r="F142" s="106">
        <f>SUM(Sheet1!I35,Sheet1!I190,Sheet1!I351,Sheet1!I465)</f>
        <v>0</v>
      </c>
      <c r="G142" s="106">
        <f>SUM(Sheet1!J35,Sheet1!J190,Sheet1!J351,Sheet1!J465)</f>
        <v>0</v>
      </c>
      <c r="H142" s="106">
        <f>SUM(Sheet1!K35,Sheet1!K190,Sheet1!K351,Sheet1!K465)</f>
        <v>0</v>
      </c>
      <c r="I142" s="106">
        <f>SUM(Sheet1!L35,Sheet1!L190,Sheet1!L351,Sheet1!L465)</f>
        <v>0</v>
      </c>
      <c r="J142" s="139">
        <f t="shared" si="16"/>
        <v>0</v>
      </c>
      <c r="K142" s="93">
        <f t="shared" si="13"/>
        <v>100</v>
      </c>
      <c r="N142" s="56"/>
      <c r="O142" s="69"/>
      <c r="P142" s="69"/>
      <c r="Q142" s="69"/>
      <c r="R142" s="69"/>
      <c r="S142" s="57"/>
      <c r="T142" s="57"/>
      <c r="U142" s="57"/>
    </row>
    <row r="143" spans="1:21" s="22" customFormat="1" ht="11.25" hidden="1">
      <c r="A143" s="140">
        <v>3292</v>
      </c>
      <c r="B143" s="129" t="s">
        <v>412</v>
      </c>
      <c r="C143" s="106">
        <f>SUM(Sheet1!F78,Sheet1!F158,Sheet1!F215,Sheet1!F404)</f>
        <v>49000</v>
      </c>
      <c r="D143" s="106">
        <f>SUM(Sheet1!G78,Sheet1!G158,Sheet1!G215,Sheet1!G404)</f>
        <v>0</v>
      </c>
      <c r="E143" s="106">
        <f>SUM(Sheet1!H78,Sheet1!H158,Sheet1!H215,Sheet1!H404)</f>
        <v>49000</v>
      </c>
      <c r="F143" s="106">
        <f>SUM(Sheet1!I78,Sheet1!I158,Sheet1!I215,Sheet1!I404)</f>
        <v>0</v>
      </c>
      <c r="G143" s="145"/>
      <c r="H143" s="145"/>
      <c r="I143" s="106">
        <f>SUM(Sheet1!L78,Sheet1!L158,Sheet1!L215,Sheet1!L404)</f>
        <v>0</v>
      </c>
      <c r="J143" s="139">
        <f t="shared" si="16"/>
        <v>0</v>
      </c>
      <c r="K143" s="93">
        <f t="shared" si="13"/>
        <v>100</v>
      </c>
      <c r="N143" s="56"/>
      <c r="O143" s="69"/>
      <c r="P143" s="69"/>
      <c r="Q143" s="69"/>
      <c r="R143" s="69"/>
      <c r="S143" s="57"/>
      <c r="T143" s="57"/>
      <c r="U143" s="57"/>
    </row>
    <row r="144" spans="1:21" s="22" customFormat="1" ht="11.25" hidden="1">
      <c r="A144" s="140">
        <v>3293</v>
      </c>
      <c r="B144" s="129" t="s">
        <v>308</v>
      </c>
      <c r="C144" s="106">
        <f>SUM(Sheet1!F37,Sheet1!F79,Sheet1!F160,Sheet1!F323)</f>
        <v>83000</v>
      </c>
      <c r="D144" s="106">
        <f>SUM(Sheet1!G37,Sheet1!G79,Sheet1!G160,Sheet1!G323)</f>
        <v>0</v>
      </c>
      <c r="E144" s="106">
        <f>SUM(Sheet1!H37,Sheet1!H79,Sheet1!H160,Sheet1!H323)</f>
        <v>83000</v>
      </c>
      <c r="F144" s="106">
        <f>SUM(Sheet1!I37,Sheet1!I79,Sheet1!I160,Sheet1!I323)</f>
        <v>0</v>
      </c>
      <c r="G144" s="145">
        <f>SUM(Sheet1!J37,Sheet1!J79,Sheet1!J160,Sheet1!J323)</f>
        <v>0</v>
      </c>
      <c r="H144" s="145">
        <f>SUM(Sheet1!K37,Sheet1!K79,Sheet1!K160,Sheet1!K323)</f>
        <v>0</v>
      </c>
      <c r="I144" s="106">
        <f>SUM(Sheet1!L37,Sheet1!L79,Sheet1!L160,Sheet1!L323)</f>
        <v>0</v>
      </c>
      <c r="J144" s="139">
        <f t="shared" si="16"/>
        <v>0</v>
      </c>
      <c r="K144" s="93">
        <f t="shared" si="13"/>
        <v>100</v>
      </c>
      <c r="N144" s="56"/>
      <c r="O144" s="69"/>
      <c r="P144" s="69"/>
      <c r="Q144" s="69"/>
      <c r="R144" s="69"/>
      <c r="S144" s="57"/>
      <c r="T144" s="57"/>
      <c r="U144" s="57"/>
    </row>
    <row r="145" spans="1:21" s="22" customFormat="1" ht="11.25" hidden="1">
      <c r="A145" s="140">
        <v>3294</v>
      </c>
      <c r="B145" s="129" t="s">
        <v>333</v>
      </c>
      <c r="C145" s="106">
        <f>SUM(Sheet1!F38,Sheet1!F161,Sheet1!F334)</f>
        <v>2500</v>
      </c>
      <c r="D145" s="106">
        <f>SUM(Sheet1!G38,Sheet1!G161,Sheet1!G334)</f>
        <v>0</v>
      </c>
      <c r="E145" s="106">
        <f>SUM(Sheet1!H38,Sheet1!H161,Sheet1!H334)</f>
        <v>2500</v>
      </c>
      <c r="F145" s="106">
        <f>SUM(Sheet1!I38,Sheet1!I161,Sheet1!I334)</f>
        <v>0</v>
      </c>
      <c r="G145" s="145">
        <f>SUM(Sheet1!J161,Sheet1!J334)</f>
        <v>0</v>
      </c>
      <c r="H145" s="145">
        <f>SUM(Sheet1!K161,Sheet1!K334)</f>
        <v>0</v>
      </c>
      <c r="I145" s="106">
        <f>SUM(Sheet1!L38,Sheet1!L161,Sheet1!L334)</f>
        <v>0</v>
      </c>
      <c r="J145" s="139">
        <f t="shared" si="16"/>
        <v>0</v>
      </c>
      <c r="K145" s="93">
        <f t="shared" si="13"/>
        <v>100</v>
      </c>
      <c r="N145" s="56"/>
      <c r="O145" s="69"/>
      <c r="P145" s="69"/>
      <c r="Q145" s="69"/>
      <c r="R145" s="69"/>
      <c r="S145" s="57"/>
      <c r="T145" s="57"/>
      <c r="U145" s="57"/>
    </row>
    <row r="146" spans="1:21" s="22" customFormat="1" ht="11.25" hidden="1">
      <c r="A146" s="140">
        <v>3295</v>
      </c>
      <c r="B146" s="129" t="s">
        <v>334</v>
      </c>
      <c r="C146" s="106">
        <f>SUM(Sheet1!F82,Sheet1!F162)</f>
        <v>9000</v>
      </c>
      <c r="D146" s="106">
        <f>SUM(Sheet1!G82,Sheet1!G162)</f>
        <v>0</v>
      </c>
      <c r="E146" s="106">
        <f>SUM(Sheet1!H82,Sheet1!H162)</f>
        <v>9000</v>
      </c>
      <c r="F146" s="106">
        <f>SUM(Sheet1!I82,Sheet1!I162)</f>
        <v>0</v>
      </c>
      <c r="G146" s="106">
        <f>SUM(Sheet1!J82,Sheet1!J162)</f>
        <v>0</v>
      </c>
      <c r="H146" s="106">
        <f>SUM(Sheet1!K82,Sheet1!K162)</f>
        <v>0</v>
      </c>
      <c r="I146" s="106">
        <f>SUM(Sheet1!L82,Sheet1!L162)</f>
        <v>0</v>
      </c>
      <c r="J146" s="139">
        <f t="shared" si="16"/>
        <v>0</v>
      </c>
      <c r="K146" s="93">
        <f t="shared" si="13"/>
        <v>100</v>
      </c>
      <c r="N146" s="56"/>
      <c r="O146" s="69"/>
      <c r="P146" s="69"/>
      <c r="Q146" s="69"/>
      <c r="R146" s="69"/>
      <c r="S146" s="57"/>
      <c r="T146" s="57"/>
      <c r="U146" s="57"/>
    </row>
    <row r="147" spans="1:21" s="22" customFormat="1" ht="11.25" hidden="1">
      <c r="A147" s="140">
        <v>3296</v>
      </c>
      <c r="B147" s="129" t="s">
        <v>509</v>
      </c>
      <c r="C147" s="106">
        <f>SUM(Sheet1!F39)</f>
        <v>0</v>
      </c>
      <c r="D147" s="106">
        <f>SUM(Sheet1!G39)</f>
        <v>0</v>
      </c>
      <c r="E147" s="106">
        <f>SUM(Sheet1!H39)</f>
        <v>0</v>
      </c>
      <c r="F147" s="106">
        <f>SUM(Sheet1!I39)</f>
        <v>0</v>
      </c>
      <c r="G147" s="106">
        <f>SUM(Sheet1!J39)</f>
        <v>0</v>
      </c>
      <c r="H147" s="106">
        <f>SUM(Sheet1!K39)</f>
        <v>0</v>
      </c>
      <c r="I147" s="106">
        <f>SUM(Sheet1!L39)</f>
        <v>0</v>
      </c>
      <c r="J147" s="139"/>
      <c r="K147" s="93" t="e">
        <f t="shared" si="13"/>
        <v>#DIV/0!</v>
      </c>
      <c r="N147" s="56"/>
      <c r="O147" s="69"/>
      <c r="P147" s="69"/>
      <c r="Q147" s="69"/>
      <c r="R147" s="69"/>
      <c r="S147" s="57"/>
      <c r="T147" s="57"/>
      <c r="U147" s="57"/>
    </row>
    <row r="148" spans="1:21" s="22" customFormat="1" ht="11.25" hidden="1">
      <c r="A148" s="140">
        <v>3299</v>
      </c>
      <c r="B148" s="129" t="s">
        <v>8</v>
      </c>
      <c r="C148" s="106">
        <f>SUM(Sheet1!F41,Sheet1!F83,Sheet1!F166,Sheet1!F325)</f>
        <v>27000</v>
      </c>
      <c r="D148" s="106">
        <f>SUM(Sheet1!G41,Sheet1!G83,Sheet1!G166,Sheet1!G325)</f>
        <v>0</v>
      </c>
      <c r="E148" s="106">
        <f>SUM(Sheet1!H41,Sheet1!H83,Sheet1!H166,Sheet1!H325)</f>
        <v>27000</v>
      </c>
      <c r="F148" s="106">
        <f>SUM(Sheet1!I41,Sheet1!I83,Sheet1!I166,Sheet1!I325)</f>
        <v>0</v>
      </c>
      <c r="G148" s="106">
        <f>SUM(Sheet1!J41,Sheet1!I83,Sheet1!I166,Sheet1!I325)</f>
        <v>0</v>
      </c>
      <c r="H148" s="106">
        <f>SUM(Sheet1!K41,Sheet1!J83,Sheet1!J166,Sheet1!J325)</f>
        <v>0</v>
      </c>
      <c r="I148" s="106">
        <f>SUM(Sheet1!L41,Sheet1!K83,Sheet1!K166,Sheet1!K325)</f>
        <v>0</v>
      </c>
      <c r="J148" s="139">
        <f t="shared" si="16"/>
        <v>0</v>
      </c>
      <c r="K148" s="93">
        <f t="shared" si="13"/>
        <v>100</v>
      </c>
      <c r="M148" s="21"/>
      <c r="N148" s="56"/>
      <c r="O148" s="69"/>
      <c r="P148" s="69"/>
      <c r="Q148" s="69"/>
      <c r="R148" s="69"/>
      <c r="S148" s="57"/>
      <c r="T148" s="57"/>
      <c r="U148" s="57"/>
    </row>
    <row r="149" spans="1:22" s="19" customFormat="1" ht="11.25">
      <c r="A149" s="114">
        <v>34</v>
      </c>
      <c r="B149" s="115" t="s">
        <v>9</v>
      </c>
      <c r="C149" s="95">
        <f aca="true" t="shared" si="18" ref="C149:I149">SUM(C150)</f>
        <v>13000</v>
      </c>
      <c r="D149" s="95">
        <f t="shared" si="18"/>
        <v>0</v>
      </c>
      <c r="E149" s="95">
        <f t="shared" si="18"/>
        <v>13000</v>
      </c>
      <c r="F149" s="95">
        <f t="shared" si="18"/>
        <v>0</v>
      </c>
      <c r="G149" s="144" t="e">
        <f t="shared" si="18"/>
        <v>#REF!</v>
      </c>
      <c r="H149" s="144" t="e">
        <f t="shared" si="18"/>
        <v>#REF!</v>
      </c>
      <c r="I149" s="95">
        <f t="shared" si="18"/>
        <v>0</v>
      </c>
      <c r="J149" s="123">
        <f t="shared" si="16"/>
        <v>0</v>
      </c>
      <c r="K149" s="93">
        <f t="shared" si="13"/>
        <v>100</v>
      </c>
      <c r="N149" s="54"/>
      <c r="O149" s="54"/>
      <c r="P149" s="54"/>
      <c r="Q149" s="54"/>
      <c r="R149" s="54"/>
      <c r="S149" s="54"/>
      <c r="T149" s="54"/>
      <c r="U149" s="54"/>
      <c r="V149" s="402"/>
    </row>
    <row r="150" spans="1:21" s="19" customFormat="1" ht="11.25">
      <c r="A150" s="114">
        <v>343</v>
      </c>
      <c r="B150" s="115" t="s">
        <v>43</v>
      </c>
      <c r="C150" s="94">
        <f>SUM(C151:C153)</f>
        <v>13000</v>
      </c>
      <c r="D150" s="94">
        <f>SUM(D151:D153)</f>
        <v>0</v>
      </c>
      <c r="E150" s="94">
        <f>SUM(E151:E153)</f>
        <v>13000</v>
      </c>
      <c r="F150" s="95">
        <f>SUM(F151:F153)</f>
        <v>0</v>
      </c>
      <c r="G150" s="94" t="e">
        <f>SUM(Sheet1!J168)</f>
        <v>#REF!</v>
      </c>
      <c r="H150" s="94" t="e">
        <f>SUM(Sheet1!K168)</f>
        <v>#REF!</v>
      </c>
      <c r="I150" s="95">
        <f>SUM(I151:I153)</f>
        <v>0</v>
      </c>
      <c r="J150" s="123">
        <f t="shared" si="16"/>
        <v>0</v>
      </c>
      <c r="K150" s="93">
        <f t="shared" si="13"/>
        <v>100</v>
      </c>
      <c r="N150" s="52"/>
      <c r="O150" s="54"/>
      <c r="P150" s="54"/>
      <c r="Q150" s="54"/>
      <c r="R150" s="54"/>
      <c r="S150" s="53"/>
      <c r="T150" s="53"/>
      <c r="U150" s="53"/>
    </row>
    <row r="151" spans="1:21" s="22" customFormat="1" ht="11.25" hidden="1">
      <c r="A151" s="128">
        <v>3431</v>
      </c>
      <c r="B151" s="129" t="s">
        <v>335</v>
      </c>
      <c r="C151" s="98">
        <f>SUM(Sheet1!F169)</f>
        <v>10000</v>
      </c>
      <c r="D151" s="98">
        <f>SUM(Sheet1!G169)</f>
        <v>0</v>
      </c>
      <c r="E151" s="98">
        <f>SUM(Sheet1!H169)</f>
        <v>10000</v>
      </c>
      <c r="F151" s="98">
        <f>SUM(Sheet1!I169)</f>
        <v>0</v>
      </c>
      <c r="G151" s="143">
        <f>SUM(Sheet1!J169)</f>
        <v>0</v>
      </c>
      <c r="H151" s="143">
        <f>SUM(Sheet1!K169)</f>
        <v>0</v>
      </c>
      <c r="I151" s="98">
        <f>SUM(Sheet1!L169)</f>
        <v>0</v>
      </c>
      <c r="J151" s="139">
        <f t="shared" si="16"/>
        <v>0</v>
      </c>
      <c r="K151" s="93">
        <f t="shared" si="13"/>
        <v>100</v>
      </c>
      <c r="N151" s="56"/>
      <c r="O151" s="69"/>
      <c r="P151" s="69"/>
      <c r="Q151" s="69"/>
      <c r="R151" s="69"/>
      <c r="S151" s="57"/>
      <c r="T151" s="57"/>
      <c r="U151" s="57"/>
    </row>
    <row r="152" spans="1:21" s="22" customFormat="1" ht="11.25" hidden="1">
      <c r="A152" s="128">
        <v>3433</v>
      </c>
      <c r="B152" s="129" t="s">
        <v>336</v>
      </c>
      <c r="C152" s="98">
        <f>SUM(Sheet1!F170)</f>
        <v>1000</v>
      </c>
      <c r="D152" s="98">
        <f>SUM(Sheet1!G170)</f>
        <v>0</v>
      </c>
      <c r="E152" s="98">
        <f>SUM(Sheet1!H170)</f>
        <v>1000</v>
      </c>
      <c r="F152" s="98">
        <f>SUM(Sheet1!I170)</f>
        <v>0</v>
      </c>
      <c r="G152" s="143">
        <f>SUM(Sheet1!J170)</f>
        <v>0</v>
      </c>
      <c r="H152" s="143">
        <f>SUM(Sheet1!K170)</f>
        <v>0</v>
      </c>
      <c r="I152" s="98">
        <f>SUM(Sheet1!L170)</f>
        <v>0</v>
      </c>
      <c r="J152" s="139">
        <f t="shared" si="16"/>
        <v>0</v>
      </c>
      <c r="K152" s="93">
        <f t="shared" si="13"/>
        <v>100</v>
      </c>
      <c r="N152" s="56"/>
      <c r="O152" s="69"/>
      <c r="P152" s="69"/>
      <c r="Q152" s="69"/>
      <c r="R152" s="69"/>
      <c r="S152" s="57"/>
      <c r="T152" s="57"/>
      <c r="U152" s="57"/>
    </row>
    <row r="153" spans="1:21" s="22" customFormat="1" ht="11.25" hidden="1">
      <c r="A153" s="128">
        <v>3434</v>
      </c>
      <c r="B153" s="129" t="s">
        <v>337</v>
      </c>
      <c r="C153" s="98">
        <f>SUM(Sheet1!F171)</f>
        <v>2000</v>
      </c>
      <c r="D153" s="98">
        <f>SUM(Sheet1!G171)</f>
        <v>0</v>
      </c>
      <c r="E153" s="98">
        <f>SUM(Sheet1!H171)</f>
        <v>2000</v>
      </c>
      <c r="F153" s="98">
        <f>SUM(Sheet1!I171)</f>
        <v>0</v>
      </c>
      <c r="G153" s="143">
        <f>SUM(Sheet1!J171)</f>
        <v>0</v>
      </c>
      <c r="H153" s="143">
        <f>SUM(Sheet1!K171)</f>
        <v>0</v>
      </c>
      <c r="I153" s="98">
        <f>SUM(Sheet1!L171)</f>
        <v>0</v>
      </c>
      <c r="J153" s="139">
        <f t="shared" si="16"/>
        <v>0</v>
      </c>
      <c r="K153" s="93">
        <f t="shared" si="13"/>
        <v>100</v>
      </c>
      <c r="N153" s="56"/>
      <c r="O153" s="69"/>
      <c r="P153" s="69"/>
      <c r="Q153" s="69"/>
      <c r="R153" s="69"/>
      <c r="S153" s="57"/>
      <c r="T153" s="57"/>
      <c r="U153" s="57"/>
    </row>
    <row r="154" spans="1:21" s="22" customFormat="1" ht="11.25">
      <c r="A154" s="114">
        <v>35</v>
      </c>
      <c r="B154" s="115" t="s">
        <v>31</v>
      </c>
      <c r="C154" s="95">
        <f aca="true" t="shared" si="19" ref="C154:I155">SUM(C155)</f>
        <v>30000</v>
      </c>
      <c r="D154" s="95">
        <f t="shared" si="19"/>
        <v>0</v>
      </c>
      <c r="E154" s="95">
        <f t="shared" si="19"/>
        <v>30000</v>
      </c>
      <c r="F154" s="95">
        <f t="shared" si="19"/>
        <v>0</v>
      </c>
      <c r="G154" s="144">
        <f t="shared" si="19"/>
        <v>0</v>
      </c>
      <c r="H154" s="144">
        <f t="shared" si="19"/>
        <v>0</v>
      </c>
      <c r="I154" s="95">
        <f t="shared" si="19"/>
        <v>0</v>
      </c>
      <c r="J154" s="123">
        <f t="shared" si="16"/>
        <v>0</v>
      </c>
      <c r="K154" s="93">
        <f t="shared" si="13"/>
        <v>100</v>
      </c>
      <c r="M154" s="21"/>
      <c r="N154" s="56"/>
      <c r="O154" s="56"/>
      <c r="P154" s="57"/>
      <c r="Q154" s="57"/>
      <c r="R154" s="57"/>
      <c r="S154" s="57"/>
      <c r="T154" s="57"/>
      <c r="U154" s="57"/>
    </row>
    <row r="155" spans="1:21" s="22" customFormat="1" ht="22.5">
      <c r="A155" s="116">
        <v>352</v>
      </c>
      <c r="B155" s="115" t="s">
        <v>231</v>
      </c>
      <c r="C155" s="100">
        <f>SUM(C156)</f>
        <v>30000</v>
      </c>
      <c r="D155" s="100">
        <f t="shared" si="19"/>
        <v>0</v>
      </c>
      <c r="E155" s="100">
        <f t="shared" si="19"/>
        <v>30000</v>
      </c>
      <c r="F155" s="100">
        <f t="shared" si="19"/>
        <v>0</v>
      </c>
      <c r="G155" s="100">
        <f t="shared" si="19"/>
        <v>0</v>
      </c>
      <c r="H155" s="100">
        <f t="shared" si="19"/>
        <v>0</v>
      </c>
      <c r="I155" s="100">
        <f t="shared" si="19"/>
        <v>0</v>
      </c>
      <c r="J155" s="123">
        <f t="shared" si="16"/>
        <v>0</v>
      </c>
      <c r="K155" s="93">
        <f t="shared" si="13"/>
        <v>100</v>
      </c>
      <c r="N155" s="54"/>
      <c r="O155" s="54"/>
      <c r="P155" s="54"/>
      <c r="Q155" s="54"/>
      <c r="R155" s="57"/>
      <c r="S155" s="57"/>
      <c r="T155" s="57"/>
      <c r="U155" s="57"/>
    </row>
    <row r="156" spans="1:21" s="22" customFormat="1" ht="11.25" hidden="1">
      <c r="A156" s="140">
        <v>3523</v>
      </c>
      <c r="B156" s="129" t="s">
        <v>394</v>
      </c>
      <c r="C156" s="106">
        <f>SUM(Sheet1!F299)</f>
        <v>30000</v>
      </c>
      <c r="D156" s="106">
        <f>SUM(Sheet1!G299)</f>
        <v>0</v>
      </c>
      <c r="E156" s="106">
        <f>SUM(Sheet1!H299)</f>
        <v>30000</v>
      </c>
      <c r="F156" s="106">
        <f>SUM(Sheet1!I299)</f>
        <v>0</v>
      </c>
      <c r="G156" s="106">
        <f>SUM(Sheet1!J299)</f>
        <v>0</v>
      </c>
      <c r="H156" s="106">
        <f>SUM(Sheet1!K299)</f>
        <v>0</v>
      </c>
      <c r="I156" s="106">
        <f>SUM(Sheet1!L299)</f>
        <v>0</v>
      </c>
      <c r="J156" s="139">
        <f t="shared" si="16"/>
        <v>0</v>
      </c>
      <c r="K156" s="93">
        <f t="shared" si="13"/>
        <v>100</v>
      </c>
      <c r="N156" s="69"/>
      <c r="O156" s="69"/>
      <c r="P156" s="69"/>
      <c r="Q156" s="69"/>
      <c r="R156" s="57"/>
      <c r="S156" s="57"/>
      <c r="T156" s="57"/>
      <c r="U156" s="57"/>
    </row>
    <row r="157" spans="1:21" s="19" customFormat="1" ht="11.25">
      <c r="A157" s="116">
        <v>36</v>
      </c>
      <c r="B157" s="115" t="s">
        <v>13</v>
      </c>
      <c r="C157" s="100">
        <f aca="true" t="shared" si="20" ref="C157:F158">SUM(C158)</f>
        <v>75000</v>
      </c>
      <c r="D157" s="100">
        <f t="shared" si="20"/>
        <v>0</v>
      </c>
      <c r="E157" s="100">
        <f t="shared" si="20"/>
        <v>75000</v>
      </c>
      <c r="F157" s="100">
        <f t="shared" si="20"/>
        <v>0</v>
      </c>
      <c r="G157" s="117">
        <v>219000</v>
      </c>
      <c r="H157" s="117">
        <v>494100</v>
      </c>
      <c r="I157" s="100">
        <f>SUM(I158)</f>
        <v>0</v>
      </c>
      <c r="J157" s="123">
        <f t="shared" si="16"/>
        <v>0</v>
      </c>
      <c r="K157" s="93">
        <f t="shared" si="13"/>
        <v>100</v>
      </c>
      <c r="N157" s="52"/>
      <c r="O157" s="52"/>
      <c r="P157" s="53"/>
      <c r="Q157" s="53"/>
      <c r="R157" s="53"/>
      <c r="S157" s="53"/>
      <c r="T157" s="53"/>
      <c r="U157" s="53"/>
    </row>
    <row r="158" spans="1:21" s="19" customFormat="1" ht="11.25">
      <c r="A158" s="114">
        <v>363</v>
      </c>
      <c r="B158" s="115" t="s">
        <v>30</v>
      </c>
      <c r="C158" s="94">
        <f>SUM(C159,C160)</f>
        <v>75000</v>
      </c>
      <c r="D158" s="94">
        <f>SUM(D159,D160)</f>
        <v>0</v>
      </c>
      <c r="E158" s="94">
        <f>SUM(E159,E160)</f>
        <v>75000</v>
      </c>
      <c r="F158" s="95">
        <f t="shared" si="20"/>
        <v>0</v>
      </c>
      <c r="G158" s="94" t="e">
        <f>SUM(Sheet1!J173,Sheet1!J256,Sheet1!J262,Sheet1!J569,Sheet1!J576,Sheet1!J604)</f>
        <v>#REF!</v>
      </c>
      <c r="H158" s="94" t="e">
        <f>SUM(Sheet1!K173,Sheet1!K256,Sheet1!K262,Sheet1!K569,Sheet1!K576,Sheet1!K604)</f>
        <v>#REF!</v>
      </c>
      <c r="I158" s="95">
        <f>SUM(I159)</f>
        <v>0</v>
      </c>
      <c r="J158" s="123">
        <f t="shared" si="16"/>
        <v>0</v>
      </c>
      <c r="K158" s="93">
        <f t="shared" si="13"/>
        <v>100</v>
      </c>
      <c r="N158" s="54"/>
      <c r="O158" s="54"/>
      <c r="P158" s="54"/>
      <c r="Q158" s="54"/>
      <c r="R158" s="53"/>
      <c r="S158" s="53"/>
      <c r="T158" s="53"/>
      <c r="U158" s="53"/>
    </row>
    <row r="159" spans="1:21" s="22" customFormat="1" ht="11.25" hidden="1">
      <c r="A159" s="128">
        <v>3631</v>
      </c>
      <c r="B159" s="129" t="s">
        <v>395</v>
      </c>
      <c r="C159" s="98">
        <f>SUM(Sheet1!F86,Sheet1!F174,Sheet1!F577,Sheet1!F605)</f>
        <v>42000</v>
      </c>
      <c r="D159" s="98">
        <f>SUM(Sheet1!G86,Sheet1!G174,Sheet1!G577,Sheet1!G605)</f>
        <v>0</v>
      </c>
      <c r="E159" s="98">
        <f>SUM(Sheet1!H86,Sheet1!H174,Sheet1!H577,Sheet1!H605)</f>
        <v>42000</v>
      </c>
      <c r="F159" s="98">
        <f>SUM(Sheet1!I86,Sheet1!I174,Sheet1!I577,Sheet1!I605)</f>
        <v>0</v>
      </c>
      <c r="G159" s="98">
        <f>SUM(Sheet1!J86,Sheet1!J174,Sheet1!J577,Sheet1!J605)</f>
        <v>0</v>
      </c>
      <c r="H159" s="98">
        <f>SUM(Sheet1!K86,Sheet1!K174,Sheet1!K577,Sheet1!K605)</f>
        <v>0</v>
      </c>
      <c r="I159" s="98">
        <f>SUM(Sheet1!L86,Sheet1!L174,Sheet1!L577,Sheet1!L605)</f>
        <v>0</v>
      </c>
      <c r="J159" s="139">
        <f t="shared" si="16"/>
        <v>0</v>
      </c>
      <c r="K159" s="93">
        <f t="shared" si="13"/>
        <v>100</v>
      </c>
      <c r="N159" s="69"/>
      <c r="O159" s="69"/>
      <c r="P159" s="69"/>
      <c r="Q159" s="69"/>
      <c r="R159" s="57"/>
      <c r="S159" s="57"/>
      <c r="T159" s="57"/>
      <c r="U159" s="57"/>
    </row>
    <row r="160" spans="1:21" s="22" customFormat="1" ht="11.25">
      <c r="A160" s="114">
        <v>366</v>
      </c>
      <c r="B160" s="129" t="s">
        <v>630</v>
      </c>
      <c r="C160" s="94">
        <f>SUM(C161)</f>
        <v>33000</v>
      </c>
      <c r="D160" s="94">
        <f aca="true" t="shared" si="21" ref="D160:I160">SUM(D161)</f>
        <v>0</v>
      </c>
      <c r="E160" s="94">
        <f t="shared" si="21"/>
        <v>33000</v>
      </c>
      <c r="F160" s="94">
        <f t="shared" si="21"/>
        <v>0</v>
      </c>
      <c r="G160" s="94">
        <f t="shared" si="21"/>
        <v>0</v>
      </c>
      <c r="H160" s="94">
        <f t="shared" si="21"/>
        <v>0</v>
      </c>
      <c r="I160" s="94">
        <f t="shared" si="21"/>
        <v>0</v>
      </c>
      <c r="J160" s="139"/>
      <c r="K160" s="93">
        <f t="shared" si="13"/>
        <v>100</v>
      </c>
      <c r="N160" s="69"/>
      <c r="O160" s="69"/>
      <c r="P160" s="69"/>
      <c r="Q160" s="69"/>
      <c r="R160" s="57"/>
      <c r="S160" s="57"/>
      <c r="T160" s="57"/>
      <c r="U160" s="57"/>
    </row>
    <row r="161" spans="1:21" s="22" customFormat="1" ht="11.25" hidden="1">
      <c r="A161" s="128">
        <v>3661</v>
      </c>
      <c r="B161" s="129" t="s">
        <v>631</v>
      </c>
      <c r="C161" s="98">
        <f>SUM(Sheet1!F263)</f>
        <v>33000</v>
      </c>
      <c r="D161" s="98">
        <f>-SUM(Sheet1!G263)</f>
        <v>0</v>
      </c>
      <c r="E161" s="98">
        <f>SUM(Sheet1!H263)</f>
        <v>33000</v>
      </c>
      <c r="F161" s="98">
        <f>-SUM(Sheet1!I263)</f>
        <v>0</v>
      </c>
      <c r="G161" s="98">
        <f>-SUM(Sheet1!J263)</f>
        <v>0</v>
      </c>
      <c r="H161" s="98">
        <f>-SUM(Sheet1!K263)</f>
        <v>0</v>
      </c>
      <c r="I161" s="98">
        <f>-SUM(Sheet1!L263)</f>
        <v>0</v>
      </c>
      <c r="J161" s="139"/>
      <c r="K161" s="93">
        <f t="shared" si="13"/>
        <v>100</v>
      </c>
      <c r="N161" s="69"/>
      <c r="O161" s="69"/>
      <c r="P161" s="69"/>
      <c r="Q161" s="69"/>
      <c r="R161" s="57"/>
      <c r="S161" s="57"/>
      <c r="T161" s="57"/>
      <c r="U161" s="57"/>
    </row>
    <row r="162" spans="1:21" s="19" customFormat="1" ht="22.5">
      <c r="A162" s="116">
        <v>37</v>
      </c>
      <c r="B162" s="115" t="s">
        <v>10</v>
      </c>
      <c r="C162" s="100">
        <f>SUM(C163)</f>
        <v>329000</v>
      </c>
      <c r="D162" s="100">
        <f>SUM(D163)</f>
        <v>50000</v>
      </c>
      <c r="E162" s="100">
        <f>SUM(E163)</f>
        <v>379000</v>
      </c>
      <c r="F162" s="100">
        <f>SUM(F163)</f>
        <v>0</v>
      </c>
      <c r="G162" s="117">
        <v>1976500</v>
      </c>
      <c r="H162" s="117">
        <v>1748700</v>
      </c>
      <c r="I162" s="100">
        <f>SUM(I163)</f>
        <v>0</v>
      </c>
      <c r="J162" s="123">
        <f t="shared" si="16"/>
        <v>0</v>
      </c>
      <c r="K162" s="93">
        <f t="shared" si="13"/>
        <v>115.19756838905775</v>
      </c>
      <c r="N162" s="52"/>
      <c r="O162" s="52"/>
      <c r="P162" s="53"/>
      <c r="Q162" s="53"/>
      <c r="R162" s="53"/>
      <c r="S162" s="53"/>
      <c r="T162" s="53"/>
      <c r="U162" s="53"/>
    </row>
    <row r="163" spans="1:21" s="19" customFormat="1" ht="11.25">
      <c r="A163" s="116">
        <v>372</v>
      </c>
      <c r="B163" s="115" t="s">
        <v>232</v>
      </c>
      <c r="C163" s="100">
        <f>SUM(C164,C165)</f>
        <v>329000</v>
      </c>
      <c r="D163" s="100">
        <f>SUM(D164,D165)</f>
        <v>50000</v>
      </c>
      <c r="E163" s="100">
        <f>SUM(E164,E165)</f>
        <v>379000</v>
      </c>
      <c r="F163" s="100">
        <f>SUM(F164,F165)</f>
        <v>0</v>
      </c>
      <c r="G163" s="99" t="e">
        <f>SUM(Sheet1!J579,Sheet1!J631)</f>
        <v>#REF!</v>
      </c>
      <c r="H163" s="99" t="e">
        <f>SUM(Sheet1!K579,Sheet1!K631)</f>
        <v>#REF!</v>
      </c>
      <c r="I163" s="100">
        <f>SUM(I164)</f>
        <v>0</v>
      </c>
      <c r="J163" s="123">
        <f t="shared" si="16"/>
        <v>0</v>
      </c>
      <c r="K163" s="93">
        <f t="shared" si="13"/>
        <v>115.19756838905775</v>
      </c>
      <c r="N163" s="52"/>
      <c r="O163" s="54"/>
      <c r="P163" s="54"/>
      <c r="Q163" s="54"/>
      <c r="R163" s="54"/>
      <c r="S163" s="53"/>
      <c r="T163" s="53"/>
      <c r="U163" s="53"/>
    </row>
    <row r="164" spans="1:21" s="22" customFormat="1" ht="11.25" hidden="1">
      <c r="A164" s="140">
        <v>3721</v>
      </c>
      <c r="B164" s="129" t="s">
        <v>396</v>
      </c>
      <c r="C164" s="106">
        <f>SUM(Sheet1!F570,Sheet1!F580,Sheet1!F632)</f>
        <v>155000</v>
      </c>
      <c r="D164" s="106">
        <f>SUM(Sheet1!G570,Sheet1!G580,Sheet1!G632)</f>
        <v>50000</v>
      </c>
      <c r="E164" s="106">
        <f>SUM(Sheet1!H570,Sheet1!H580,Sheet1!H632)</f>
        <v>205000</v>
      </c>
      <c r="F164" s="106">
        <f>SUM(Sheet1!I570,Sheet1!I580,Sheet1!I632)</f>
        <v>0</v>
      </c>
      <c r="G164" s="106">
        <f>SUM(Sheet1!J570,Sheet1!J580,Sheet1!J632)</f>
        <v>0</v>
      </c>
      <c r="H164" s="106">
        <f>SUM(Sheet1!K570,Sheet1!K580,Sheet1!K632)</f>
        <v>0</v>
      </c>
      <c r="I164" s="106">
        <f>SUM(Sheet1!L570,Sheet1!L580,Sheet1!L632)</f>
        <v>0</v>
      </c>
      <c r="J164" s="139">
        <f t="shared" si="16"/>
        <v>0</v>
      </c>
      <c r="K164" s="93">
        <f t="shared" si="13"/>
        <v>132.25806451612902</v>
      </c>
      <c r="N164" s="56"/>
      <c r="O164" s="69"/>
      <c r="P164" s="69"/>
      <c r="Q164" s="69"/>
      <c r="R164" s="69"/>
      <c r="S164" s="57"/>
      <c r="T164" s="57"/>
      <c r="U164" s="57"/>
    </row>
    <row r="165" spans="1:21" s="22" customFormat="1" ht="11.25" hidden="1">
      <c r="A165" s="140">
        <v>3722</v>
      </c>
      <c r="B165" s="129" t="s">
        <v>566</v>
      </c>
      <c r="C165" s="106">
        <f>SUM(Sheet1!F639,Sheet1!F667)</f>
        <v>174000</v>
      </c>
      <c r="D165" s="106">
        <f>SUM(Sheet1!G639,Sheet1!G667)</f>
        <v>0</v>
      </c>
      <c r="E165" s="106">
        <f>SUM(Sheet1!H639,Sheet1!H667)</f>
        <v>174000</v>
      </c>
      <c r="F165" s="106">
        <f>SUM(Sheet1!I639)</f>
        <v>0</v>
      </c>
      <c r="G165" s="106">
        <f>SUM(Sheet1!J639)</f>
        <v>0</v>
      </c>
      <c r="H165" s="106">
        <f>SUM(Sheet1!K639)</f>
        <v>0</v>
      </c>
      <c r="I165" s="106">
        <f>SUM(Sheet1!L639)</f>
        <v>0</v>
      </c>
      <c r="J165" s="139"/>
      <c r="K165" s="93">
        <f t="shared" si="13"/>
        <v>100</v>
      </c>
      <c r="N165" s="56"/>
      <c r="O165" s="69"/>
      <c r="P165" s="69"/>
      <c r="Q165" s="69"/>
      <c r="R165" s="69"/>
      <c r="S165" s="57"/>
      <c r="T165" s="57"/>
      <c r="U165" s="57"/>
    </row>
    <row r="166" spans="1:21" s="19" customFormat="1" ht="11.25">
      <c r="A166" s="114">
        <v>38</v>
      </c>
      <c r="B166" s="115" t="s">
        <v>5</v>
      </c>
      <c r="C166" s="95">
        <f>SUM(C167,C169,C171)</f>
        <v>444000</v>
      </c>
      <c r="D166" s="95">
        <f>SUM(D167,D169,D171)</f>
        <v>0</v>
      </c>
      <c r="E166" s="95">
        <f>SUM(E167,E169,E171)</f>
        <v>444000</v>
      </c>
      <c r="F166" s="95">
        <f>SUM(F167,F169,F171)</f>
        <v>0</v>
      </c>
      <c r="G166" s="92" t="e">
        <f>SUM(G167,#REF!,#REF!,G169,G171)</f>
        <v>#REF!</v>
      </c>
      <c r="H166" s="92" t="e">
        <f>SUM(H167,#REF!,#REF!,H169,H171)</f>
        <v>#REF!</v>
      </c>
      <c r="I166" s="95">
        <f>SUM(I167,I169,I171)</f>
        <v>0</v>
      </c>
      <c r="J166" s="123">
        <f t="shared" si="16"/>
        <v>0</v>
      </c>
      <c r="K166" s="93">
        <f t="shared" si="13"/>
        <v>100</v>
      </c>
      <c r="N166" s="52"/>
      <c r="O166" s="52"/>
      <c r="P166" s="53"/>
      <c r="Q166" s="53"/>
      <c r="R166" s="53"/>
      <c r="S166" s="53"/>
      <c r="T166" s="53"/>
      <c r="U166" s="53"/>
    </row>
    <row r="167" spans="1:21" s="19" customFormat="1" ht="11.25">
      <c r="A167" s="114">
        <v>381</v>
      </c>
      <c r="B167" s="115" t="s">
        <v>49</v>
      </c>
      <c r="C167" s="94">
        <f aca="true" t="shared" si="22" ref="C167:I167">SUM(C168)</f>
        <v>434000</v>
      </c>
      <c r="D167" s="94">
        <f t="shared" si="22"/>
        <v>0</v>
      </c>
      <c r="E167" s="94">
        <f t="shared" si="22"/>
        <v>434000</v>
      </c>
      <c r="F167" s="95">
        <f t="shared" si="22"/>
        <v>0</v>
      </c>
      <c r="G167" s="94">
        <f t="shared" si="22"/>
        <v>0</v>
      </c>
      <c r="H167" s="94">
        <f t="shared" si="22"/>
        <v>0</v>
      </c>
      <c r="I167" s="95">
        <f t="shared" si="22"/>
        <v>0</v>
      </c>
      <c r="J167" s="123">
        <f t="shared" si="16"/>
        <v>0</v>
      </c>
      <c r="K167" s="93">
        <f t="shared" si="13"/>
        <v>100</v>
      </c>
      <c r="N167" s="54"/>
      <c r="O167" s="54"/>
      <c r="P167" s="54"/>
      <c r="Q167" s="54"/>
      <c r="R167" s="53"/>
      <c r="S167" s="53"/>
      <c r="T167" s="53"/>
      <c r="U167" s="53"/>
    </row>
    <row r="168" spans="1:21" s="22" customFormat="1" ht="11.25" hidden="1">
      <c r="A168" s="128">
        <v>3811</v>
      </c>
      <c r="B168" s="129" t="s">
        <v>320</v>
      </c>
      <c r="C168" s="98">
        <f>SUM(Sheet1!F44,Sheet1!F93,Sheet1!F251,Sheet1!F257,Sheet1!F328,Sheet1!F337,Sheet1!F446,Sheet1!F589,Sheet1!F611,Sheet1!F620,Sheet1!F649,Sheet1!F674,Sheet1!F680,Sheet1!F686,Sheet1!F701,Sheet1!F709)</f>
        <v>434000</v>
      </c>
      <c r="D168" s="98">
        <f>SUM(Sheet1!G44,Sheet1!G93,Sheet1!G251,Sheet1!G257,Sheet1!G328,Sheet1!G337,Sheet1!G446,Sheet1!G589,Sheet1!G611,Sheet1!G620,Sheet1!G649,Sheet1!G674,Sheet1!G680,Sheet1!G686,Sheet1!G701,Sheet1!G709)</f>
        <v>0</v>
      </c>
      <c r="E168" s="98">
        <f>SUM(Sheet1!H44,Sheet1!H93,Sheet1!H251,Sheet1!H257,Sheet1!H328,Sheet1!H337,Sheet1!H446,Sheet1!H589,Sheet1!H611,Sheet1!H620,Sheet1!H649,Sheet1!H674,Sheet1!H680,Sheet1!H686,Sheet1!H701,Sheet1!H709)</f>
        <v>434000</v>
      </c>
      <c r="F168" s="98">
        <f>SUM(Sheet1!I44,Sheet1!I93,Sheet1!I251,Sheet1!I257,Sheet1!I328,Sheet1!I337,Sheet1!I446,Sheet1!I589,Sheet1!I611,Sheet1!I620,Sheet1!I649,Sheet1!I674,Sheet1!I680,Sheet1!I686,Sheet1!I701,Sheet1!I709)</f>
        <v>0</v>
      </c>
      <c r="G168" s="98">
        <f>SUM(Sheet1!J44,Sheet1!J93,Sheet1!J251,Sheet1!J257,Sheet1!J328,Sheet1!J337,Sheet1!J446,Sheet1!J589,Sheet1!J611,Sheet1!J620,Sheet1!J649,Sheet1!J674,Sheet1!J680,Sheet1!J686,Sheet1!J701,Sheet1!J709)</f>
        <v>0</v>
      </c>
      <c r="H168" s="98">
        <f>SUM(Sheet1!K44,Sheet1!K93,Sheet1!K251,Sheet1!K257,Sheet1!K328,Sheet1!K337,Sheet1!K446,Sheet1!K589,Sheet1!K611,Sheet1!K620,Sheet1!K649,Sheet1!K674,Sheet1!K680,Sheet1!K686,Sheet1!K701,Sheet1!K709)</f>
        <v>0</v>
      </c>
      <c r="I168" s="98">
        <f>SUM(Sheet1!L44,Sheet1!L93,Sheet1!L251,Sheet1!L257,Sheet1!L328,Sheet1!L337,Sheet1!L446,Sheet1!L589,Sheet1!L611,Sheet1!L620,Sheet1!L649,Sheet1!L674,Sheet1!L680,Sheet1!L686,Sheet1!L701,Sheet1!L709)</f>
        <v>0</v>
      </c>
      <c r="J168" s="139">
        <f t="shared" si="16"/>
        <v>0</v>
      </c>
      <c r="K168" s="93">
        <f t="shared" si="13"/>
        <v>100</v>
      </c>
      <c r="N168" s="67"/>
      <c r="O168" s="67"/>
      <c r="P168" s="67"/>
      <c r="Q168" s="67"/>
      <c r="R168" s="71"/>
      <c r="S168" s="71"/>
      <c r="T168" s="71"/>
      <c r="U168" s="71"/>
    </row>
    <row r="169" spans="1:11" s="22" customFormat="1" ht="11.25">
      <c r="A169" s="114">
        <v>385</v>
      </c>
      <c r="B169" s="115" t="s">
        <v>47</v>
      </c>
      <c r="C169" s="94">
        <f>SUM(C170)</f>
        <v>10000</v>
      </c>
      <c r="D169" s="94">
        <f>SUM(D170)</f>
        <v>0</v>
      </c>
      <c r="E169" s="94">
        <f>SUM(E170)</f>
        <v>10000</v>
      </c>
      <c r="F169" s="95">
        <f>SUM(F170)</f>
        <v>0</v>
      </c>
      <c r="G169" s="94" t="e">
        <f>SUM(Sheet1!J220)</f>
        <v>#REF!</v>
      </c>
      <c r="H169" s="94" t="e">
        <f>SUM(Sheet1!K220)</f>
        <v>#REF!</v>
      </c>
      <c r="I169" s="95">
        <f>SUM(I170)</f>
        <v>0</v>
      </c>
      <c r="J169" s="123">
        <f t="shared" si="16"/>
        <v>0</v>
      </c>
      <c r="K169" s="93">
        <f aca="true" t="shared" si="23" ref="K169:K199">+E169/C169*100</f>
        <v>100</v>
      </c>
    </row>
    <row r="170" spans="1:11" s="22" customFormat="1" ht="11.25" hidden="1">
      <c r="A170" s="128">
        <v>3851</v>
      </c>
      <c r="B170" s="129" t="s">
        <v>342</v>
      </c>
      <c r="C170" s="98">
        <f>SUM(Sheet1!F221)</f>
        <v>10000</v>
      </c>
      <c r="D170" s="98">
        <f>SUM(Sheet1!G221)</f>
        <v>0</v>
      </c>
      <c r="E170" s="98">
        <f>SUM(Sheet1!H221)</f>
        <v>10000</v>
      </c>
      <c r="F170" s="98">
        <f>SUM(Sheet1!I221)</f>
        <v>0</v>
      </c>
      <c r="G170" s="98">
        <f>SUM(Sheet1!J221)</f>
        <v>0</v>
      </c>
      <c r="H170" s="98">
        <f>SUM(Sheet1!K221)</f>
        <v>0</v>
      </c>
      <c r="I170" s="98">
        <f>SUM(Sheet1!L221)</f>
        <v>0</v>
      </c>
      <c r="J170" s="139">
        <f t="shared" si="16"/>
        <v>0</v>
      </c>
      <c r="K170" s="93">
        <f t="shared" si="23"/>
        <v>100</v>
      </c>
    </row>
    <row r="171" spans="1:11" s="19" customFormat="1" ht="11.25">
      <c r="A171" s="114">
        <v>386</v>
      </c>
      <c r="B171" s="115" t="s">
        <v>233</v>
      </c>
      <c r="C171" s="94">
        <f>SUM(C172)</f>
        <v>0</v>
      </c>
      <c r="D171" s="94">
        <f>SUM(D172)</f>
        <v>0</v>
      </c>
      <c r="E171" s="94">
        <f>SUM(E172)</f>
        <v>0</v>
      </c>
      <c r="F171" s="95">
        <f>SUM(F172)</f>
        <v>0</v>
      </c>
      <c r="G171" s="94" t="e">
        <f>SUM(Sheet1!J497)</f>
        <v>#REF!</v>
      </c>
      <c r="H171" s="94" t="e">
        <f>SUM(Sheet1!K497)</f>
        <v>#REF!</v>
      </c>
      <c r="I171" s="95">
        <f>SUM(I172)</f>
        <v>0</v>
      </c>
      <c r="J171" s="123" t="e">
        <f t="shared" si="16"/>
        <v>#DIV/0!</v>
      </c>
      <c r="K171" s="93" t="e">
        <f t="shared" si="23"/>
        <v>#DIV/0!</v>
      </c>
    </row>
    <row r="172" spans="1:11" s="22" customFormat="1" ht="11.25" hidden="1">
      <c r="A172" s="128">
        <v>3861</v>
      </c>
      <c r="B172" s="129" t="s">
        <v>405</v>
      </c>
      <c r="C172" s="96">
        <f>SUM(Sheet1!F46,Sheet1!F498,Sheet1!F554)</f>
        <v>0</v>
      </c>
      <c r="D172" s="96">
        <f>SUM(Sheet1!G46,Sheet1!G498,Sheet1!G554)</f>
        <v>0</v>
      </c>
      <c r="E172" s="96">
        <f>SUM(Sheet1!H46,Sheet1!H498,Sheet1!H554)</f>
        <v>0</v>
      </c>
      <c r="F172" s="96">
        <f>SUM(Sheet1!I46,Sheet1!I498,Sheet1!I554)</f>
        <v>0</v>
      </c>
      <c r="G172" s="98"/>
      <c r="H172" s="98"/>
      <c r="I172" s="96">
        <f>SUM(Sheet1!L46,Sheet1!L498,Sheet1!L554)</f>
        <v>0</v>
      </c>
      <c r="J172" s="139" t="e">
        <f t="shared" si="16"/>
        <v>#DIV/0!</v>
      </c>
      <c r="K172" s="93" t="e">
        <f t="shared" si="23"/>
        <v>#DIV/0!</v>
      </c>
    </row>
    <row r="173" spans="1:11" ht="12.75">
      <c r="A173" s="133">
        <v>4</v>
      </c>
      <c r="B173" s="134" t="s">
        <v>11</v>
      </c>
      <c r="C173" s="102">
        <f>SUM(C174,C177,C189)</f>
        <v>21900000</v>
      </c>
      <c r="D173" s="102">
        <f>SUM(D174,D177,D189)</f>
        <v>490000</v>
      </c>
      <c r="E173" s="102">
        <f>SUM(E174,E177,E189)</f>
        <v>22390000</v>
      </c>
      <c r="F173" s="102">
        <f>SUM(F174,F177,F189)</f>
        <v>0</v>
      </c>
      <c r="G173" s="102">
        <f>SUM(G174,G177)</f>
        <v>14816000</v>
      </c>
      <c r="H173" s="102">
        <f>SUM(H174,H177)</f>
        <v>11018700</v>
      </c>
      <c r="I173" s="102">
        <f>SUM(I174,I177,I189)</f>
        <v>0</v>
      </c>
      <c r="J173" s="102">
        <f>+F173/C173*100</f>
        <v>0</v>
      </c>
      <c r="K173" s="93">
        <f t="shared" si="23"/>
        <v>102.23744292237443</v>
      </c>
    </row>
    <row r="174" spans="1:11" s="19" customFormat="1" ht="11.25">
      <c r="A174" s="116">
        <v>41</v>
      </c>
      <c r="B174" s="115" t="s">
        <v>234</v>
      </c>
      <c r="C174" s="100">
        <f>SUM(C175,)</f>
        <v>0</v>
      </c>
      <c r="D174" s="100">
        <f>SUM(D175,)</f>
        <v>0</v>
      </c>
      <c r="E174" s="100">
        <f>SUM(E175,)</f>
        <v>0</v>
      </c>
      <c r="F174" s="100">
        <f>SUM(F175,)</f>
        <v>0</v>
      </c>
      <c r="G174" s="117">
        <v>0</v>
      </c>
      <c r="H174" s="117">
        <v>180000</v>
      </c>
      <c r="I174" s="100">
        <f>SUM(I175,)</f>
        <v>0</v>
      </c>
      <c r="J174" s="146" t="e">
        <f>+F174/C174*100</f>
        <v>#DIV/0!</v>
      </c>
      <c r="K174" s="93" t="e">
        <f t="shared" si="23"/>
        <v>#DIV/0!</v>
      </c>
    </row>
    <row r="175" spans="1:11" s="19" customFormat="1" ht="11.25">
      <c r="A175" s="116">
        <v>411</v>
      </c>
      <c r="B175" s="115" t="s">
        <v>50</v>
      </c>
      <c r="C175" s="99">
        <f>SUM(C176)</f>
        <v>0</v>
      </c>
      <c r="D175" s="99">
        <f>SUM(D176)</f>
        <v>0</v>
      </c>
      <c r="E175" s="99">
        <f>SUM(E176)</f>
        <v>0</v>
      </c>
      <c r="F175" s="100">
        <f>SUM(F176)</f>
        <v>0</v>
      </c>
      <c r="G175" s="117"/>
      <c r="H175" s="117"/>
      <c r="I175" s="100">
        <f>SUM(I176)</f>
        <v>0</v>
      </c>
      <c r="J175" s="146" t="e">
        <f aca="true" t="shared" si="24" ref="J175:J188">+F175/C175*100</f>
        <v>#DIV/0!</v>
      </c>
      <c r="K175" s="93" t="e">
        <f t="shared" si="23"/>
        <v>#DIV/0!</v>
      </c>
    </row>
    <row r="176" spans="1:11" s="22" customFormat="1" ht="11.25" hidden="1">
      <c r="A176" s="140">
        <v>4112</v>
      </c>
      <c r="B176" s="129" t="s">
        <v>404</v>
      </c>
      <c r="C176" s="106">
        <f>SUM(Sheet1!F279,Sheet1!F524)</f>
        <v>0</v>
      </c>
      <c r="D176" s="106">
        <f>SUM(Sheet1!G279,Sheet1!G524)</f>
        <v>0</v>
      </c>
      <c r="E176" s="106">
        <f>SUM(Sheet1!H279,Sheet1!H524)</f>
        <v>0</v>
      </c>
      <c r="F176" s="106">
        <f>SUM(Sheet1!I279,Sheet1!I524)</f>
        <v>0</v>
      </c>
      <c r="G176" s="106">
        <f>SUM(Sheet1!I279,Sheet1!I524)</f>
        <v>0</v>
      </c>
      <c r="H176" s="106">
        <f>SUM(Sheet1!J279,Sheet1!J524)</f>
        <v>0</v>
      </c>
      <c r="I176" s="106">
        <f>SUM(Sheet1!K279,Sheet1!K524)</f>
        <v>0</v>
      </c>
      <c r="J176" s="147" t="e">
        <f t="shared" si="24"/>
        <v>#DIV/0!</v>
      </c>
      <c r="K176" s="93" t="e">
        <f t="shared" si="23"/>
        <v>#DIV/0!</v>
      </c>
    </row>
    <row r="177" spans="1:11" s="19" customFormat="1" ht="11.25">
      <c r="A177" s="116">
        <v>42</v>
      </c>
      <c r="B177" s="115" t="s">
        <v>12</v>
      </c>
      <c r="C177" s="100">
        <f>SUM(C178,C182,C186,)</f>
        <v>21750000</v>
      </c>
      <c r="D177" s="100">
        <f>SUM(D178,D182,D186,)</f>
        <v>-70000</v>
      </c>
      <c r="E177" s="100">
        <f>SUM(E178,E182,E186,)</f>
        <v>21680000</v>
      </c>
      <c r="F177" s="100">
        <f>SUM(F178,F182,F186,)</f>
        <v>0</v>
      </c>
      <c r="G177" s="117">
        <v>14816000</v>
      </c>
      <c r="H177" s="117">
        <v>10838700</v>
      </c>
      <c r="I177" s="100">
        <f>SUM(I178,I182,I186,)</f>
        <v>0</v>
      </c>
      <c r="J177" s="146">
        <f t="shared" si="24"/>
        <v>0</v>
      </c>
      <c r="K177" s="93">
        <f t="shared" si="23"/>
        <v>99.67816091954023</v>
      </c>
    </row>
    <row r="178" spans="1:17" s="19" customFormat="1" ht="11.25">
      <c r="A178" s="114">
        <v>421</v>
      </c>
      <c r="B178" s="115" t="s">
        <v>51</v>
      </c>
      <c r="C178" s="94">
        <f>SUM(C179,C180,C181)</f>
        <v>21650000</v>
      </c>
      <c r="D178" s="94">
        <f>SUM(D179,D180,D181)</f>
        <v>-70000</v>
      </c>
      <c r="E178" s="94">
        <f>SUM(E179,E180,E181)</f>
        <v>21580000</v>
      </c>
      <c r="F178" s="94">
        <f>SUM(F179,F180,F181)</f>
        <v>0</v>
      </c>
      <c r="G178" s="94">
        <f>SUM(G181)</f>
        <v>0</v>
      </c>
      <c r="H178" s="94">
        <f>SUM(H181)</f>
        <v>0</v>
      </c>
      <c r="I178" s="94">
        <f>SUM(I179,I180,I181)</f>
        <v>0</v>
      </c>
      <c r="J178" s="146">
        <f t="shared" si="24"/>
        <v>0</v>
      </c>
      <c r="K178" s="93">
        <f t="shared" si="23"/>
        <v>99.67667436489607</v>
      </c>
      <c r="N178" s="20"/>
      <c r="O178" s="20"/>
      <c r="P178" s="20"/>
      <c r="Q178" s="43"/>
    </row>
    <row r="179" spans="1:17" s="22" customFormat="1" ht="11.25" hidden="1">
      <c r="A179" s="128">
        <v>4212</v>
      </c>
      <c r="B179" s="129" t="s">
        <v>432</v>
      </c>
      <c r="C179" s="98">
        <f>SUM(Sheet1!F512,Sheet1!F533,Sheet1!F534)</f>
        <v>5750000</v>
      </c>
      <c r="D179" s="98">
        <f>SUM(Sheet1!G512,Sheet1!G533,Sheet1!G534)</f>
        <v>-670000</v>
      </c>
      <c r="E179" s="98">
        <f>SUM(Sheet1!H512,Sheet1!H533,Sheet1!H534)</f>
        <v>5080000</v>
      </c>
      <c r="F179" s="98">
        <f>SUM(Sheet1!I512,Sheet1!I533,Sheet1!I534)</f>
        <v>0</v>
      </c>
      <c r="G179" s="98">
        <f>SUM(Sheet1!I512,Sheet1!I533,Sheet1!I534)</f>
        <v>0</v>
      </c>
      <c r="H179" s="98">
        <f>SUM(Sheet1!J512,Sheet1!J533,Sheet1!J534)</f>
        <v>0</v>
      </c>
      <c r="I179" s="98">
        <f>SUM(Sheet1!K512,Sheet1!K533,Sheet1!K534)</f>
        <v>0</v>
      </c>
      <c r="J179" s="147"/>
      <c r="K179" s="93">
        <f t="shared" si="23"/>
        <v>88.34782608695653</v>
      </c>
      <c r="N179" s="66"/>
      <c r="O179" s="66"/>
      <c r="P179" s="66"/>
      <c r="Q179" s="68"/>
    </row>
    <row r="180" spans="1:17" s="22" customFormat="1" ht="11.25" hidden="1">
      <c r="A180" s="128">
        <v>4213</v>
      </c>
      <c r="B180" s="129" t="s">
        <v>434</v>
      </c>
      <c r="C180" s="98">
        <f>SUM(Sheet1!F374,Sheet1!F502,Sheet1!F503,Sheet1!F504)</f>
        <v>5200000</v>
      </c>
      <c r="D180" s="98">
        <f>SUM(Sheet1!G374,Sheet1!G502,Sheet1!G503,Sheet1!G504)</f>
        <v>600000</v>
      </c>
      <c r="E180" s="98">
        <f>SUM(Sheet1!H374,Sheet1!H502,Sheet1!H503,Sheet1!H504)</f>
        <v>5800000</v>
      </c>
      <c r="F180" s="98">
        <f>SUM(Sheet1!I374,Sheet1!I502,Sheet1!I503,Sheet1!I504)</f>
        <v>0</v>
      </c>
      <c r="G180" s="98">
        <f>SUM(Sheet1!J374,Sheet1!J502,Sheet1!J504)</f>
        <v>0</v>
      </c>
      <c r="H180" s="98">
        <f>SUM(Sheet1!K374,Sheet1!K502,Sheet1!K504)</f>
        <v>0</v>
      </c>
      <c r="I180" s="98">
        <f>SUM(Sheet1!L374,Sheet1!L502,Sheet1!L504)</f>
        <v>0</v>
      </c>
      <c r="J180" s="147"/>
      <c r="K180" s="93">
        <f t="shared" si="23"/>
        <v>111.53846153846155</v>
      </c>
      <c r="N180" s="66"/>
      <c r="O180" s="66"/>
      <c r="P180" s="66"/>
      <c r="Q180" s="68"/>
    </row>
    <row r="181" spans="1:17" s="22" customFormat="1" ht="11.25" hidden="1">
      <c r="A181" s="128">
        <v>4214</v>
      </c>
      <c r="B181" s="129" t="s">
        <v>371</v>
      </c>
      <c r="C181" s="98">
        <f>SUM(Sheet1!F423,Sheet1!F490,Sheet1!F526,Sheet1!F527,Sheet1!F541)</f>
        <v>10700000</v>
      </c>
      <c r="D181" s="98">
        <f>SUM(Sheet1!G423,Sheet1!G490,Sheet1!G526,Sheet1!G527,Sheet1!G541)</f>
        <v>0</v>
      </c>
      <c r="E181" s="98">
        <f>SUM(Sheet1!H423,Sheet1!H490,Sheet1!H526,Sheet1!H527,Sheet1!H541)</f>
        <v>10700000</v>
      </c>
      <c r="F181" s="98">
        <f>SUM(Sheet1!I423,Sheet1!I490,Sheet1!I526,Sheet1!I527,Sheet1!I541)</f>
        <v>0</v>
      </c>
      <c r="G181" s="98">
        <f>SUM(Sheet1!J423,Sheet1!J490,Sheet1!J527)</f>
        <v>0</v>
      </c>
      <c r="H181" s="98">
        <f>SUM(Sheet1!K423,Sheet1!K490,Sheet1!K527)</f>
        <v>0</v>
      </c>
      <c r="I181" s="98">
        <f>SUM(Sheet1!L423,Sheet1!L490,Sheet1!L527)</f>
        <v>0</v>
      </c>
      <c r="J181" s="147">
        <f t="shared" si="24"/>
        <v>0</v>
      </c>
      <c r="K181" s="93">
        <f t="shared" si="23"/>
        <v>100</v>
      </c>
      <c r="N181" s="66"/>
      <c r="O181" s="66"/>
      <c r="P181" s="66"/>
      <c r="Q181" s="68"/>
    </row>
    <row r="182" spans="1:11" s="19" customFormat="1" ht="11.25">
      <c r="A182" s="114">
        <v>422</v>
      </c>
      <c r="B182" s="115" t="s">
        <v>40</v>
      </c>
      <c r="C182" s="94">
        <f>SUM(C183:C185)</f>
        <v>50000</v>
      </c>
      <c r="D182" s="94">
        <f>SUM(D183:D185)</f>
        <v>0</v>
      </c>
      <c r="E182" s="94">
        <f>SUM(E183:E185)</f>
        <v>50000</v>
      </c>
      <c r="F182" s="94">
        <f>SUM(F183:F185)</f>
        <v>0</v>
      </c>
      <c r="G182" s="94" t="e">
        <f>SUM(Sheet1!J226,Sheet1!J407,Sheet1!J449,Sheet1!J481)</f>
        <v>#REF!</v>
      </c>
      <c r="H182" s="94" t="e">
        <f>SUM(Sheet1!K226,Sheet1!K407,Sheet1!K449,Sheet1!K481)</f>
        <v>#REF!</v>
      </c>
      <c r="I182" s="95">
        <f>SUM(I183:I185)</f>
        <v>0</v>
      </c>
      <c r="J182" s="146">
        <f t="shared" si="24"/>
        <v>0</v>
      </c>
      <c r="K182" s="93">
        <f t="shared" si="23"/>
        <v>100</v>
      </c>
    </row>
    <row r="183" spans="1:11" s="22" customFormat="1" ht="11.25" hidden="1">
      <c r="A183" s="128">
        <v>4221</v>
      </c>
      <c r="B183" s="129" t="s">
        <v>343</v>
      </c>
      <c r="C183" s="98">
        <f>SUM(Sheet1!F227,Sheet1!F451)</f>
        <v>20000</v>
      </c>
      <c r="D183" s="98">
        <f>SUM(Sheet1!G227,Sheet1!G451)</f>
        <v>0</v>
      </c>
      <c r="E183" s="98">
        <f>SUM(Sheet1!H227,Sheet1!H451)</f>
        <v>20000</v>
      </c>
      <c r="F183" s="98">
        <f>SUM(Sheet1!I227,Sheet1!I451)</f>
        <v>0</v>
      </c>
      <c r="G183" s="98"/>
      <c r="H183" s="98"/>
      <c r="I183" s="98">
        <f>SUM(Sheet1!L227,Sheet1!L451)</f>
        <v>0</v>
      </c>
      <c r="J183" s="147">
        <f t="shared" si="24"/>
        <v>0</v>
      </c>
      <c r="K183" s="93">
        <f t="shared" si="23"/>
        <v>100</v>
      </c>
    </row>
    <row r="184" spans="1:11" s="22" customFormat="1" ht="11.25" hidden="1">
      <c r="A184" s="128">
        <v>4223</v>
      </c>
      <c r="B184" s="129" t="s">
        <v>401</v>
      </c>
      <c r="C184" s="98">
        <f>SUM(Sheet1!F228,Sheet1!F450)</f>
        <v>15000</v>
      </c>
      <c r="D184" s="98">
        <f>SUM(Sheet1!G228,Sheet1!G450)</f>
        <v>0</v>
      </c>
      <c r="E184" s="98">
        <f>SUM(Sheet1!H228,Sheet1!H450)</f>
        <v>15000</v>
      </c>
      <c r="F184" s="98">
        <f>SUM(Sheet1!I228,Sheet1!I450)</f>
        <v>0</v>
      </c>
      <c r="G184" s="98"/>
      <c r="H184" s="98"/>
      <c r="I184" s="98">
        <f>SUM(Sheet1!L228,Sheet1!L450)</f>
        <v>0</v>
      </c>
      <c r="J184" s="147">
        <f t="shared" si="24"/>
        <v>0</v>
      </c>
      <c r="K184" s="93">
        <f t="shared" si="23"/>
        <v>100</v>
      </c>
    </row>
    <row r="185" spans="1:11" s="22" customFormat="1" ht="11.25" hidden="1">
      <c r="A185" s="128">
        <v>4227</v>
      </c>
      <c r="B185" s="129" t="s">
        <v>402</v>
      </c>
      <c r="C185" s="98">
        <f>SUM(Sheet1!F229,Sheet1!F452,Sheet1!F408,Sheet1!F482)</f>
        <v>15000</v>
      </c>
      <c r="D185" s="98">
        <f>SUM(Sheet1!G229,Sheet1!G452,Sheet1!G408,Sheet1!G482)</f>
        <v>0</v>
      </c>
      <c r="E185" s="98">
        <f>SUM(Sheet1!H229,Sheet1!H452,Sheet1!H408,Sheet1!H482)</f>
        <v>15000</v>
      </c>
      <c r="F185" s="98">
        <f>SUM(Sheet1!I229,Sheet1!I452,Sheet1!I408,Sheet1!I482)</f>
        <v>0</v>
      </c>
      <c r="G185" s="98"/>
      <c r="H185" s="98"/>
      <c r="I185" s="98">
        <f>SUM(Sheet1!L229,Sheet1!L452,Sheet1!L408,Sheet1!L482)</f>
        <v>0</v>
      </c>
      <c r="J185" s="147">
        <f t="shared" si="24"/>
        <v>0</v>
      </c>
      <c r="K185" s="93">
        <f t="shared" si="23"/>
        <v>100</v>
      </c>
    </row>
    <row r="186" spans="1:11" s="19" customFormat="1" ht="11.25">
      <c r="A186" s="114">
        <v>426</v>
      </c>
      <c r="B186" s="115" t="s">
        <v>48</v>
      </c>
      <c r="C186" s="95">
        <f>SUM(C187:C188)</f>
        <v>50000</v>
      </c>
      <c r="D186" s="95">
        <f>SUM(D187:D188)</f>
        <v>0</v>
      </c>
      <c r="E186" s="95">
        <f>SUM(E187:E188)</f>
        <v>50000</v>
      </c>
      <c r="F186" s="95">
        <f>SUM(F187:F188)</f>
        <v>0</v>
      </c>
      <c r="G186" s="93">
        <v>781500</v>
      </c>
      <c r="H186" s="93">
        <v>805500</v>
      </c>
      <c r="I186" s="95">
        <f>SUM(I187:I188)</f>
        <v>0</v>
      </c>
      <c r="J186" s="146">
        <f t="shared" si="24"/>
        <v>0</v>
      </c>
      <c r="K186" s="93">
        <f t="shared" si="23"/>
        <v>100</v>
      </c>
    </row>
    <row r="187" spans="1:11" s="22" customFormat="1" ht="11.25" hidden="1">
      <c r="A187" s="128">
        <v>4262</v>
      </c>
      <c r="B187" s="129" t="s">
        <v>403</v>
      </c>
      <c r="C187" s="98">
        <f>SUM(Sheet1!F232)</f>
        <v>50000</v>
      </c>
      <c r="D187" s="98">
        <f>SUM(Sheet1!G232)</f>
        <v>0</v>
      </c>
      <c r="E187" s="98">
        <f>SUM(Sheet1!H232)</f>
        <v>50000</v>
      </c>
      <c r="F187" s="98">
        <f>SUM(Sheet1!I232)</f>
        <v>0</v>
      </c>
      <c r="G187" s="97"/>
      <c r="H187" s="97"/>
      <c r="I187" s="98">
        <f>SUM(Sheet1!L232)</f>
        <v>0</v>
      </c>
      <c r="J187" s="147">
        <f t="shared" si="24"/>
        <v>0</v>
      </c>
      <c r="K187" s="93">
        <f t="shared" si="23"/>
        <v>100</v>
      </c>
    </row>
    <row r="188" spans="1:11" s="22" customFormat="1" ht="11.25" hidden="1">
      <c r="A188" s="128">
        <v>4263</v>
      </c>
      <c r="B188" s="129" t="s">
        <v>398</v>
      </c>
      <c r="C188" s="98">
        <f>SUM(Sheet1!F238)</f>
        <v>0</v>
      </c>
      <c r="D188" s="98">
        <f>SUM(Sheet1!G238)</f>
        <v>0</v>
      </c>
      <c r="E188" s="98">
        <f>SUM(Sheet1!H238)</f>
        <v>0</v>
      </c>
      <c r="F188" s="98">
        <f>SUM(Sheet1!I238)</f>
        <v>0</v>
      </c>
      <c r="G188" s="98">
        <f>SUM(Sheet1!I238)</f>
        <v>0</v>
      </c>
      <c r="H188" s="98">
        <f>SUM(Sheet1!J238)</f>
        <v>0</v>
      </c>
      <c r="I188" s="98">
        <f>SUM(Sheet1!K238)</f>
        <v>0</v>
      </c>
      <c r="J188" s="147" t="e">
        <f t="shared" si="24"/>
        <v>#DIV/0!</v>
      </c>
      <c r="K188" s="93" t="e">
        <f t="shared" si="23"/>
        <v>#DIV/0!</v>
      </c>
    </row>
    <row r="189" spans="1:11" s="19" customFormat="1" ht="11.25">
      <c r="A189" s="114">
        <v>45</v>
      </c>
      <c r="B189" s="115" t="s">
        <v>427</v>
      </c>
      <c r="C189" s="95">
        <f>SUM(C190)</f>
        <v>150000</v>
      </c>
      <c r="D189" s="95">
        <f>SUM(D190)</f>
        <v>560000</v>
      </c>
      <c r="E189" s="95">
        <f>SUM(E190)</f>
        <v>710000</v>
      </c>
      <c r="F189" s="95">
        <f>SUM(F190)</f>
        <v>0</v>
      </c>
      <c r="G189" s="144"/>
      <c r="H189" s="144"/>
      <c r="I189" s="95">
        <f>SUM(I190)</f>
        <v>0</v>
      </c>
      <c r="J189" s="146"/>
      <c r="K189" s="93">
        <f t="shared" si="23"/>
        <v>473.3333333333333</v>
      </c>
    </row>
    <row r="190" spans="1:11" s="22" customFormat="1" ht="11.25" hidden="1">
      <c r="A190" s="128">
        <v>4511</v>
      </c>
      <c r="B190" s="129" t="s">
        <v>433</v>
      </c>
      <c r="C190" s="98">
        <f>SUM(Sheet1!F515,Sheet1!F516)</f>
        <v>150000</v>
      </c>
      <c r="D190" s="98">
        <f>SUM(Sheet1!G515,Sheet1!G516)</f>
        <v>560000</v>
      </c>
      <c r="E190" s="98">
        <f>SUM(Sheet1!H515,Sheet1!H516)</f>
        <v>710000</v>
      </c>
      <c r="F190" s="98">
        <f>SUM(Sheet1!I515,)</f>
        <v>0</v>
      </c>
      <c r="G190" s="98">
        <f>SUM(Sheet1!I515,)</f>
        <v>0</v>
      </c>
      <c r="H190" s="98">
        <f>SUM(Sheet1!J515,)</f>
        <v>0</v>
      </c>
      <c r="I190" s="98">
        <f>SUM(Sheet1!K515,)</f>
        <v>0</v>
      </c>
      <c r="J190" s="147"/>
      <c r="K190" s="93">
        <f t="shared" si="23"/>
        <v>473.3333333333333</v>
      </c>
    </row>
    <row r="191" spans="1:11" ht="12.75">
      <c r="A191" s="113" t="s">
        <v>197</v>
      </c>
      <c r="B191" s="113"/>
      <c r="C191" s="90" t="s">
        <v>235</v>
      </c>
      <c r="D191" s="90" t="s">
        <v>235</v>
      </c>
      <c r="E191" s="90" t="s">
        <v>235</v>
      </c>
      <c r="F191" s="90"/>
      <c r="G191" s="90"/>
      <c r="H191" s="90"/>
      <c r="I191" s="90"/>
      <c r="J191" s="148"/>
      <c r="K191" s="93" t="e">
        <f t="shared" si="23"/>
        <v>#VALUE!</v>
      </c>
    </row>
    <row r="192" spans="1:11" ht="12.75">
      <c r="A192" s="133">
        <v>8</v>
      </c>
      <c r="B192" s="149" t="s">
        <v>198</v>
      </c>
      <c r="C192" s="102">
        <f aca="true" t="shared" si="25" ref="C192:F194">SUM(C193)</f>
        <v>0</v>
      </c>
      <c r="D192" s="102">
        <f t="shared" si="25"/>
        <v>0</v>
      </c>
      <c r="E192" s="102">
        <f t="shared" si="25"/>
        <v>0</v>
      </c>
      <c r="F192" s="102">
        <f t="shared" si="25"/>
        <v>0</v>
      </c>
      <c r="G192" s="102">
        <v>0</v>
      </c>
      <c r="H192" s="102">
        <v>20700</v>
      </c>
      <c r="I192" s="102">
        <f>SUM(I193)</f>
        <v>0</v>
      </c>
      <c r="J192" s="102" t="e">
        <f aca="true" t="shared" si="26" ref="J192:J199">+F192/C192*100</f>
        <v>#DIV/0!</v>
      </c>
      <c r="K192" s="93" t="e">
        <f t="shared" si="23"/>
        <v>#DIV/0!</v>
      </c>
    </row>
    <row r="193" spans="1:17" s="58" customFormat="1" ht="11.25">
      <c r="A193" s="136">
        <v>81</v>
      </c>
      <c r="B193" s="150" t="s">
        <v>236</v>
      </c>
      <c r="C193" s="289">
        <f t="shared" si="25"/>
        <v>0</v>
      </c>
      <c r="D193" s="289">
        <f t="shared" si="25"/>
        <v>0</v>
      </c>
      <c r="E193" s="289">
        <f t="shared" si="25"/>
        <v>0</v>
      </c>
      <c r="F193" s="289">
        <f t="shared" si="25"/>
        <v>0</v>
      </c>
      <c r="G193" s="108"/>
      <c r="H193" s="108"/>
      <c r="I193" s="289">
        <f>SUM(I194)</f>
        <v>0</v>
      </c>
      <c r="J193" s="123" t="e">
        <f t="shared" si="26"/>
        <v>#DIV/0!</v>
      </c>
      <c r="K193" s="93" t="e">
        <f t="shared" si="23"/>
        <v>#DIV/0!</v>
      </c>
      <c r="L193" s="59"/>
      <c r="M193" s="40"/>
      <c r="N193" s="40"/>
      <c r="O193" s="40"/>
      <c r="P193" s="40"/>
      <c r="Q193" s="40"/>
    </row>
    <row r="194" spans="1:17" s="58" customFormat="1" ht="11.25">
      <c r="A194" s="136">
        <v>813</v>
      </c>
      <c r="B194" s="150" t="s">
        <v>237</v>
      </c>
      <c r="C194" s="109">
        <f t="shared" si="25"/>
        <v>0</v>
      </c>
      <c r="D194" s="109">
        <f t="shared" si="25"/>
        <v>0</v>
      </c>
      <c r="E194" s="109">
        <f t="shared" si="25"/>
        <v>0</v>
      </c>
      <c r="F194" s="109">
        <f t="shared" si="25"/>
        <v>0</v>
      </c>
      <c r="G194" s="108"/>
      <c r="H194" s="108"/>
      <c r="I194" s="289">
        <f>SUM(I195)</f>
        <v>0</v>
      </c>
      <c r="J194" s="123" t="e">
        <f t="shared" si="26"/>
        <v>#DIV/0!</v>
      </c>
      <c r="K194" s="93" t="e">
        <f t="shared" si="23"/>
        <v>#DIV/0!</v>
      </c>
      <c r="L194" s="59"/>
      <c r="M194" s="40"/>
      <c r="N194" s="40"/>
      <c r="O194" s="40"/>
      <c r="P194" s="40"/>
      <c r="Q194" s="40"/>
    </row>
    <row r="195" spans="1:12" ht="12.75" hidden="1">
      <c r="A195" s="151">
        <v>8132</v>
      </c>
      <c r="B195" s="118" t="s">
        <v>411</v>
      </c>
      <c r="C195" s="105">
        <v>0</v>
      </c>
      <c r="D195" s="105">
        <v>0</v>
      </c>
      <c r="E195" s="105">
        <v>0</v>
      </c>
      <c r="F195" s="105">
        <v>0</v>
      </c>
      <c r="G195" s="119"/>
      <c r="H195" s="119"/>
      <c r="I195" s="105">
        <v>0</v>
      </c>
      <c r="J195" s="139" t="e">
        <f t="shared" si="26"/>
        <v>#DIV/0!</v>
      </c>
      <c r="K195" s="93" t="e">
        <f t="shared" si="23"/>
        <v>#DIV/0!</v>
      </c>
      <c r="L195" s="76"/>
    </row>
    <row r="196" spans="1:11" ht="12.75">
      <c r="A196" s="141">
        <v>9</v>
      </c>
      <c r="B196" s="127" t="s">
        <v>201</v>
      </c>
      <c r="C196" s="110">
        <f aca="true" t="shared" si="27" ref="C196:F198">SUM(C197)</f>
        <v>0</v>
      </c>
      <c r="D196" s="110">
        <f t="shared" si="27"/>
        <v>0</v>
      </c>
      <c r="E196" s="110">
        <f t="shared" si="27"/>
        <v>0</v>
      </c>
      <c r="F196" s="110">
        <f t="shared" si="27"/>
        <v>0</v>
      </c>
      <c r="G196" s="91">
        <v>0</v>
      </c>
      <c r="H196" s="91">
        <v>-3534883.2</v>
      </c>
      <c r="I196" s="91">
        <f>SUM(I197)</f>
        <v>0</v>
      </c>
      <c r="J196" s="91" t="e">
        <f t="shared" si="26"/>
        <v>#DIV/0!</v>
      </c>
      <c r="K196" s="93" t="e">
        <f t="shared" si="23"/>
        <v>#DIV/0!</v>
      </c>
    </row>
    <row r="197" spans="1:11" s="19" customFormat="1" ht="11.25">
      <c r="A197" s="114">
        <v>92</v>
      </c>
      <c r="B197" s="115" t="s">
        <v>238</v>
      </c>
      <c r="C197" s="287">
        <f t="shared" si="27"/>
        <v>0</v>
      </c>
      <c r="D197" s="287">
        <f t="shared" si="27"/>
        <v>0</v>
      </c>
      <c r="E197" s="287">
        <f t="shared" si="27"/>
        <v>0</v>
      </c>
      <c r="F197" s="287">
        <f t="shared" si="27"/>
        <v>0</v>
      </c>
      <c r="G197" s="93">
        <v>0</v>
      </c>
      <c r="H197" s="93">
        <v>-3534883.2</v>
      </c>
      <c r="I197" s="95">
        <f>SUM(I198)</f>
        <v>0</v>
      </c>
      <c r="J197" s="123" t="e">
        <f t="shared" si="26"/>
        <v>#DIV/0!</v>
      </c>
      <c r="K197" s="93" t="e">
        <f t="shared" si="23"/>
        <v>#DIV/0!</v>
      </c>
    </row>
    <row r="198" spans="1:11" s="19" customFormat="1" ht="11.25">
      <c r="A198" s="114">
        <v>922</v>
      </c>
      <c r="B198" s="115" t="s">
        <v>239</v>
      </c>
      <c r="C198" s="95">
        <f t="shared" si="27"/>
        <v>0</v>
      </c>
      <c r="D198" s="95">
        <f t="shared" si="27"/>
        <v>0</v>
      </c>
      <c r="E198" s="95">
        <f t="shared" si="27"/>
        <v>0</v>
      </c>
      <c r="F198" s="95">
        <f t="shared" si="27"/>
        <v>0</v>
      </c>
      <c r="G198" s="93">
        <v>0</v>
      </c>
      <c r="H198" s="93">
        <v>-3534883.2</v>
      </c>
      <c r="I198" s="95">
        <f>SUM(I199)</f>
        <v>0</v>
      </c>
      <c r="J198" s="123" t="e">
        <f t="shared" si="26"/>
        <v>#DIV/0!</v>
      </c>
      <c r="K198" s="93" t="e">
        <f t="shared" si="23"/>
        <v>#DIV/0!</v>
      </c>
    </row>
    <row r="199" spans="1:11" s="22" customFormat="1" ht="11.25" hidden="1">
      <c r="A199" s="128">
        <v>9221</v>
      </c>
      <c r="B199" s="129" t="s">
        <v>595</v>
      </c>
      <c r="C199" s="101"/>
      <c r="D199" s="101"/>
      <c r="E199" s="101"/>
      <c r="F199" s="98"/>
      <c r="G199" s="97"/>
      <c r="H199" s="97"/>
      <c r="I199" s="98"/>
      <c r="J199" s="123" t="e">
        <f t="shared" si="26"/>
        <v>#DIV/0!</v>
      </c>
      <c r="K199" s="93" t="e">
        <f t="shared" si="23"/>
        <v>#DIV/0!</v>
      </c>
    </row>
    <row r="200" spans="1:11" s="19" customFormat="1" ht="11.25">
      <c r="A200" s="18"/>
      <c r="C200" s="20"/>
      <c r="D200" s="49"/>
      <c r="E200" s="49"/>
      <c r="F200" s="62"/>
      <c r="G200" s="12"/>
      <c r="H200" s="12"/>
      <c r="I200" s="62"/>
      <c r="J200" s="23"/>
      <c r="K200" s="12"/>
    </row>
    <row r="201" spans="1:11" s="19" customFormat="1" ht="11.25">
      <c r="A201" s="18"/>
      <c r="C201" s="20"/>
      <c r="D201" s="49"/>
      <c r="E201" s="49"/>
      <c r="F201" s="62"/>
      <c r="G201" s="12"/>
      <c r="H201" s="12"/>
      <c r="I201" s="62"/>
      <c r="J201" s="23"/>
      <c r="K201" s="12"/>
    </row>
    <row r="202" spans="1:11" s="19" customFormat="1" ht="11.25">
      <c r="A202" s="18"/>
      <c r="C202" s="20"/>
      <c r="D202" s="49"/>
      <c r="E202" s="49"/>
      <c r="F202" s="62"/>
      <c r="G202" s="12"/>
      <c r="H202" s="12"/>
      <c r="I202" s="62"/>
      <c r="J202" s="23"/>
      <c r="K202" s="12"/>
    </row>
    <row r="203" spans="6:10" ht="12.75">
      <c r="F203" s="61"/>
      <c r="I203" s="61"/>
      <c r="J203" s="23"/>
    </row>
    <row r="204" spans="2:10" ht="12.75">
      <c r="B204" s="15" t="s">
        <v>300</v>
      </c>
      <c r="F204" s="61"/>
      <c r="I204" s="61"/>
      <c r="J204" s="23"/>
    </row>
    <row r="205" spans="2:10" ht="12.75">
      <c r="B205" s="13" t="s">
        <v>301</v>
      </c>
      <c r="C205" s="14" t="s">
        <v>525</v>
      </c>
      <c r="F205" s="61"/>
      <c r="I205" s="61"/>
      <c r="J205" s="23"/>
    </row>
    <row r="206" spans="2:10" ht="12.75">
      <c r="B206" s="13" t="s">
        <v>517</v>
      </c>
      <c r="C206" s="14">
        <v>62</v>
      </c>
      <c r="F206" s="61"/>
      <c r="I206" s="61"/>
      <c r="J206" s="23"/>
    </row>
    <row r="207" spans="2:10" ht="12.75">
      <c r="B207" s="34" t="s">
        <v>518</v>
      </c>
      <c r="C207" s="14">
        <v>661</v>
      </c>
      <c r="F207" s="61"/>
      <c r="I207" s="61"/>
      <c r="J207" s="23"/>
    </row>
    <row r="208" spans="2:10" ht="12.75">
      <c r="B208" s="13" t="s">
        <v>519</v>
      </c>
      <c r="C208" s="14" t="s">
        <v>524</v>
      </c>
      <c r="F208" s="61"/>
      <c r="I208" s="61"/>
      <c r="J208" s="23"/>
    </row>
    <row r="209" spans="2:10" ht="12.75">
      <c r="B209" s="13" t="s">
        <v>520</v>
      </c>
      <c r="C209" s="14" t="s">
        <v>527</v>
      </c>
      <c r="F209" s="61"/>
      <c r="I209" s="61"/>
      <c r="J209" s="23"/>
    </row>
    <row r="210" spans="2:10" ht="12.75">
      <c r="B210" s="13" t="s">
        <v>521</v>
      </c>
      <c r="C210" s="14">
        <v>663</v>
      </c>
      <c r="E210" s="38"/>
      <c r="F210" s="61"/>
      <c r="I210" s="61"/>
      <c r="J210" s="23"/>
    </row>
    <row r="211" spans="2:10" ht="12.75">
      <c r="B211" s="13" t="s">
        <v>523</v>
      </c>
      <c r="C211" s="14">
        <v>7</v>
      </c>
      <c r="E211" s="38"/>
      <c r="F211" s="61"/>
      <c r="I211" s="61"/>
      <c r="J211" s="23"/>
    </row>
    <row r="212" spans="2:10" ht="12.75">
      <c r="B212" s="13" t="s">
        <v>522</v>
      </c>
      <c r="C212" s="14" t="s">
        <v>526</v>
      </c>
      <c r="E212" s="38"/>
      <c r="F212" s="61"/>
      <c r="I212" s="61"/>
      <c r="J212" s="23"/>
    </row>
    <row r="213" spans="5:10" ht="12.75">
      <c r="E213" s="38"/>
      <c r="F213" s="61"/>
      <c r="I213" s="61"/>
      <c r="J213" s="23"/>
    </row>
    <row r="214" spans="5:10" ht="12.75">
      <c r="E214" s="38"/>
      <c r="F214" s="61"/>
      <c r="I214" s="61"/>
      <c r="J214" s="23"/>
    </row>
    <row r="215" spans="5:10" ht="12.75">
      <c r="E215" s="38" t="s">
        <v>240</v>
      </c>
      <c r="F215" s="61"/>
      <c r="I215" s="61"/>
      <c r="J215" s="23"/>
    </row>
    <row r="216" spans="2:10" ht="12.75">
      <c r="B216" s="13" t="s">
        <v>539</v>
      </c>
      <c r="E216" s="38"/>
      <c r="F216" s="61"/>
      <c r="I216" s="61"/>
      <c r="J216" s="16"/>
    </row>
    <row r="217" spans="2:10" ht="12.75">
      <c r="B217" s="13" t="s">
        <v>540</v>
      </c>
      <c r="E217" s="38"/>
      <c r="F217" s="61"/>
      <c r="I217" s="61"/>
      <c r="J217" s="16"/>
    </row>
    <row r="218" spans="6:9" ht="12.75">
      <c r="F218" s="61"/>
      <c r="I218" s="61"/>
    </row>
    <row r="219" spans="2:12" s="369" customFormat="1" ht="12.75">
      <c r="B219" s="369" t="s">
        <v>511</v>
      </c>
      <c r="C219" s="370"/>
      <c r="D219" s="370"/>
      <c r="E219" s="370"/>
      <c r="F219" s="371"/>
      <c r="G219" s="370"/>
      <c r="H219" s="370"/>
      <c r="I219" s="371"/>
      <c r="J219" s="370"/>
      <c r="K219" s="370"/>
      <c r="L219" s="372"/>
    </row>
    <row r="220" spans="6:9" ht="12.75">
      <c r="F220" s="61"/>
      <c r="I220" s="61"/>
    </row>
    <row r="221" spans="2:9" ht="12.75">
      <c r="B221" s="64"/>
      <c r="F221" s="61"/>
      <c r="I221" s="61"/>
    </row>
    <row r="222" spans="6:9" ht="12.75">
      <c r="F222" s="61"/>
      <c r="I222" s="61"/>
    </row>
    <row r="223" spans="6:9" ht="12.75">
      <c r="F223" s="61"/>
      <c r="I223" s="61"/>
    </row>
    <row r="224" spans="6:9" ht="12.75">
      <c r="F224" s="61"/>
      <c r="I224" s="61"/>
    </row>
    <row r="225" spans="6:9" ht="12.75">
      <c r="F225" s="61"/>
      <c r="I225" s="61"/>
    </row>
    <row r="226" spans="6:9" ht="12.75">
      <c r="F226" s="61"/>
      <c r="I226" s="61"/>
    </row>
    <row r="227" spans="6:9" ht="12.75">
      <c r="F227" s="61"/>
      <c r="I227" s="61"/>
    </row>
    <row r="228" spans="6:9" ht="12.75">
      <c r="F228" s="61"/>
      <c r="I228" s="61"/>
    </row>
    <row r="229" spans="6:9" ht="12.75">
      <c r="F229" s="61"/>
      <c r="I229" s="61"/>
    </row>
    <row r="230" spans="6:9" ht="12.75">
      <c r="F230" s="61"/>
      <c r="I230" s="61"/>
    </row>
    <row r="231" spans="6:9" ht="12.75">
      <c r="F231" s="61"/>
      <c r="I231" s="61"/>
    </row>
    <row r="232" spans="6:9" ht="12.75">
      <c r="F232" s="61"/>
      <c r="I232" s="61"/>
    </row>
    <row r="233" spans="6:9" ht="12.75">
      <c r="F233" s="61"/>
      <c r="I233" s="61"/>
    </row>
    <row r="234" spans="6:9" ht="12.75">
      <c r="F234" s="61"/>
      <c r="I234" s="61"/>
    </row>
    <row r="235" spans="6:9" ht="12.75">
      <c r="F235" s="61"/>
      <c r="I235" s="61"/>
    </row>
    <row r="236" spans="6:9" ht="12.75">
      <c r="F236" s="61"/>
      <c r="I236" s="61"/>
    </row>
    <row r="237" spans="6:9" ht="12.75">
      <c r="F237" s="61"/>
      <c r="I237" s="61"/>
    </row>
    <row r="238" spans="6:9" ht="12.75">
      <c r="F238" s="61"/>
      <c r="I238" s="61"/>
    </row>
    <row r="239" spans="6:9" ht="12.75">
      <c r="F239" s="61"/>
      <c r="I239" s="61"/>
    </row>
    <row r="240" spans="6:9" ht="12.75">
      <c r="F240" s="61"/>
      <c r="I240" s="61"/>
    </row>
    <row r="241" spans="6:9" ht="12.75">
      <c r="F241" s="61"/>
      <c r="I241" s="61"/>
    </row>
    <row r="242" spans="6:9" ht="12.75">
      <c r="F242" s="61"/>
      <c r="I242" s="61"/>
    </row>
    <row r="243" spans="6:9" ht="12.75">
      <c r="F243" s="61"/>
      <c r="I243" s="61"/>
    </row>
    <row r="244" spans="6:9" ht="12.75">
      <c r="F244" s="61"/>
      <c r="I244" s="61"/>
    </row>
    <row r="245" spans="6:9" ht="12.75">
      <c r="F245" s="61"/>
      <c r="I245" s="61"/>
    </row>
    <row r="246" spans="6:9" ht="12.75">
      <c r="F246" s="61"/>
      <c r="I246" s="61"/>
    </row>
    <row r="247" spans="6:9" ht="12.75">
      <c r="F247" s="61"/>
      <c r="I247" s="61"/>
    </row>
    <row r="248" spans="6:9" ht="12.75">
      <c r="F248" s="61"/>
      <c r="I248" s="61"/>
    </row>
    <row r="249" spans="6:9" ht="12.75">
      <c r="F249" s="61"/>
      <c r="I249" s="61"/>
    </row>
    <row r="250" spans="6:9" ht="12.75">
      <c r="F250" s="61"/>
      <c r="I250" s="61"/>
    </row>
    <row r="251" spans="6:9" ht="12.75">
      <c r="F251" s="61"/>
      <c r="I251" s="61"/>
    </row>
    <row r="252" spans="6:9" ht="12.75">
      <c r="F252" s="61"/>
      <c r="I252" s="61"/>
    </row>
    <row r="253" spans="6:9" ht="12.75">
      <c r="F253" s="61"/>
      <c r="I253" s="61"/>
    </row>
    <row r="254" spans="6:9" ht="12.75">
      <c r="F254" s="61"/>
      <c r="I254" s="61"/>
    </row>
    <row r="255" spans="6:9" ht="12.75">
      <c r="F255" s="61"/>
      <c r="I255" s="61"/>
    </row>
    <row r="256" spans="6:9" ht="12.75">
      <c r="F256" s="61"/>
      <c r="I256" s="61"/>
    </row>
    <row r="257" spans="6:9" ht="12.75">
      <c r="F257" s="61"/>
      <c r="I257" s="61"/>
    </row>
    <row r="258" spans="6:9" ht="12.75">
      <c r="F258" s="61"/>
      <c r="I258" s="61"/>
    </row>
    <row r="259" spans="6:9" ht="12.75">
      <c r="F259" s="61"/>
      <c r="I259" s="61"/>
    </row>
    <row r="260" spans="6:9" ht="12.75">
      <c r="F260" s="61"/>
      <c r="I260" s="61"/>
    </row>
    <row r="261" spans="6:9" ht="12.75">
      <c r="F261" s="61"/>
      <c r="I261" s="61"/>
    </row>
    <row r="262" spans="6:9" ht="12.75">
      <c r="F262" s="61"/>
      <c r="I262" s="61"/>
    </row>
    <row r="263" spans="6:9" ht="12.75">
      <c r="F263" s="61"/>
      <c r="I263" s="61"/>
    </row>
    <row r="264" spans="6:9" ht="12.75">
      <c r="F264" s="61"/>
      <c r="I264" s="61"/>
    </row>
    <row r="265" spans="6:9" ht="12.75">
      <c r="F265" s="61"/>
      <c r="I265" s="61"/>
    </row>
    <row r="266" spans="6:9" ht="12.75">
      <c r="F266" s="61"/>
      <c r="I266" s="61"/>
    </row>
    <row r="267" spans="6:9" ht="12.75">
      <c r="F267" s="61"/>
      <c r="I267" s="61"/>
    </row>
    <row r="268" spans="6:9" ht="12.75">
      <c r="F268" s="61"/>
      <c r="I268" s="61"/>
    </row>
    <row r="269" spans="6:9" ht="12.75">
      <c r="F269" s="61"/>
      <c r="I269" s="61"/>
    </row>
    <row r="270" spans="6:9" ht="12.75">
      <c r="F270" s="61"/>
      <c r="I270" s="61"/>
    </row>
    <row r="271" spans="6:9" ht="12.75">
      <c r="F271" s="61"/>
      <c r="I271" s="61"/>
    </row>
    <row r="272" spans="6:9" ht="12.75">
      <c r="F272" s="61"/>
      <c r="I272" s="61"/>
    </row>
    <row r="273" spans="6:9" ht="12.75">
      <c r="F273" s="61"/>
      <c r="I273" s="61"/>
    </row>
    <row r="274" spans="6:9" ht="12.75">
      <c r="F274" s="61"/>
      <c r="I274" s="61"/>
    </row>
    <row r="275" spans="6:9" ht="12.75">
      <c r="F275" s="61"/>
      <c r="I275" s="61"/>
    </row>
    <row r="276" spans="6:9" ht="12.75">
      <c r="F276" s="61"/>
      <c r="I276" s="61"/>
    </row>
    <row r="277" spans="6:9" ht="12.75">
      <c r="F277" s="61"/>
      <c r="I277" s="61"/>
    </row>
    <row r="278" spans="6:9" ht="12.75">
      <c r="F278" s="61"/>
      <c r="I278" s="61"/>
    </row>
    <row r="279" spans="6:9" ht="12.75">
      <c r="F279" s="61"/>
      <c r="I279" s="61"/>
    </row>
    <row r="280" spans="6:9" ht="12.75">
      <c r="F280" s="61"/>
      <c r="I280" s="61"/>
    </row>
    <row r="281" spans="6:9" ht="12.75">
      <c r="F281" s="61"/>
      <c r="I281" s="61"/>
    </row>
    <row r="282" spans="6:9" ht="12.75">
      <c r="F282" s="61"/>
      <c r="I282" s="61"/>
    </row>
    <row r="283" spans="6:9" ht="12.75">
      <c r="F283" s="61"/>
      <c r="I283" s="61"/>
    </row>
    <row r="284" spans="6:9" ht="12.75">
      <c r="F284" s="61"/>
      <c r="I284" s="61"/>
    </row>
    <row r="285" spans="6:9" ht="12.75">
      <c r="F285" s="61"/>
      <c r="I285" s="61"/>
    </row>
    <row r="286" spans="6:9" ht="12.75">
      <c r="F286" s="61"/>
      <c r="I286" s="61"/>
    </row>
    <row r="287" spans="6:9" ht="12.75">
      <c r="F287" s="61"/>
      <c r="I287" s="61"/>
    </row>
    <row r="288" spans="6:9" ht="12.75">
      <c r="F288" s="61"/>
      <c r="I288" s="61"/>
    </row>
    <row r="289" spans="6:9" ht="12.75">
      <c r="F289" s="61"/>
      <c r="I289" s="61"/>
    </row>
    <row r="290" spans="6:9" ht="12.75">
      <c r="F290" s="61"/>
      <c r="I290" s="61"/>
    </row>
    <row r="291" spans="6:9" ht="12.75">
      <c r="F291" s="61"/>
      <c r="I291" s="61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F27" sqref="F27"/>
    </sheetView>
  </sheetViews>
  <sheetFormatPr defaultColWidth="9.140625" defaultRowHeight="12.75"/>
  <cols>
    <col min="4" max="4" width="11.7109375" style="0" bestFit="1" customWidth="1"/>
    <col min="7" max="7" width="10.140625" style="0" bestFit="1" customWidth="1"/>
    <col min="8" max="9" width="11.7109375" style="0" bestFit="1" customWidth="1"/>
  </cols>
  <sheetData>
    <row r="1" spans="1:8" ht="15">
      <c r="A1" s="389"/>
      <c r="B1" s="372"/>
      <c r="C1" s="372"/>
      <c r="D1" s="372"/>
      <c r="E1" s="372"/>
      <c r="F1" s="372"/>
      <c r="G1" s="372"/>
      <c r="H1" s="372"/>
    </row>
    <row r="2" spans="1:8" ht="15">
      <c r="A2" s="389"/>
      <c r="B2" s="372"/>
      <c r="C2" s="372"/>
      <c r="D2" s="372"/>
      <c r="E2" s="372"/>
      <c r="F2" s="372"/>
      <c r="G2" s="372"/>
      <c r="H2" s="372"/>
    </row>
    <row r="3" spans="1:8" ht="15">
      <c r="A3" s="389"/>
      <c r="B3" s="372"/>
      <c r="C3" s="372"/>
      <c r="D3" s="372"/>
      <c r="E3" s="372"/>
      <c r="F3" s="372"/>
      <c r="G3" s="372"/>
      <c r="H3" s="372"/>
    </row>
    <row r="4" spans="1:8" s="76" customFormat="1" ht="15">
      <c r="A4" s="346" t="s">
        <v>300</v>
      </c>
      <c r="B4"/>
      <c r="C4"/>
      <c r="D4"/>
      <c r="E4" s="372"/>
      <c r="F4" s="372"/>
      <c r="G4" s="372"/>
      <c r="H4" s="372"/>
    </row>
    <row r="5" spans="1:5" ht="15">
      <c r="A5" s="346" t="s">
        <v>502</v>
      </c>
      <c r="E5" s="386"/>
    </row>
    <row r="6" ht="15">
      <c r="A6" s="346" t="s">
        <v>503</v>
      </c>
    </row>
    <row r="7" ht="15">
      <c r="A7" s="346" t="s">
        <v>504</v>
      </c>
    </row>
    <row r="8" ht="15">
      <c r="A8" s="346" t="s">
        <v>505</v>
      </c>
    </row>
    <row r="9" ht="15">
      <c r="A9" s="346" t="s">
        <v>506</v>
      </c>
    </row>
    <row r="10" ht="15">
      <c r="A10" s="346" t="s">
        <v>507</v>
      </c>
    </row>
    <row r="11" spans="1:11" s="372" customFormat="1" ht="15.75">
      <c r="A11" s="346" t="s">
        <v>508</v>
      </c>
      <c r="B11"/>
      <c r="C11"/>
      <c r="D11"/>
      <c r="F11" s="388"/>
      <c r="G11" s="1"/>
      <c r="I11" s="387"/>
      <c r="K11" s="76"/>
    </row>
    <row r="12" ht="15">
      <c r="A12" s="347"/>
    </row>
    <row r="13" ht="15">
      <c r="A13" s="346"/>
    </row>
    <row r="14" ht="15">
      <c r="A14" s="347"/>
    </row>
    <row r="15" spans="1:9" ht="15">
      <c r="A15" s="349"/>
      <c r="B15" s="25"/>
      <c r="C15" s="25"/>
      <c r="D15" s="25"/>
      <c r="E15" s="25"/>
      <c r="F15" s="25"/>
      <c r="G15" s="25"/>
      <c r="H15" s="25"/>
      <c r="I15" s="25"/>
    </row>
    <row r="16" spans="1:7" ht="15">
      <c r="A16" s="347"/>
      <c r="D16" s="387"/>
      <c r="E16" s="350"/>
      <c r="F16" s="1"/>
      <c r="G16" s="387"/>
    </row>
    <row r="17" ht="15">
      <c r="A17" s="346"/>
    </row>
    <row r="18" spans="1:7" ht="15">
      <c r="A18" s="347"/>
      <c r="G18" s="76"/>
    </row>
    <row r="19" ht="15">
      <c r="A19" s="347"/>
    </row>
    <row r="20" ht="15">
      <c r="A20" s="347"/>
    </row>
    <row r="21" ht="15">
      <c r="A21" s="347"/>
    </row>
    <row r="22" ht="15">
      <c r="A22" s="347"/>
    </row>
    <row r="23" ht="15">
      <c r="A23" s="347"/>
    </row>
    <row r="24" ht="15">
      <c r="A24" s="347"/>
    </row>
    <row r="25" ht="15">
      <c r="A25" s="347"/>
    </row>
    <row r="26" ht="15">
      <c r="A26" s="347"/>
    </row>
    <row r="27" ht="15">
      <c r="A27" s="347"/>
    </row>
    <row r="28" spans="1:5" ht="15">
      <c r="A28" s="347"/>
      <c r="E28" s="386"/>
    </row>
    <row r="29" ht="15">
      <c r="A29" s="347"/>
    </row>
    <row r="30" ht="15">
      <c r="A30" s="347"/>
    </row>
    <row r="31" ht="15">
      <c r="A31" s="347"/>
    </row>
    <row r="32" ht="15">
      <c r="H32" s="347"/>
    </row>
    <row r="33" ht="15">
      <c r="A33" s="347"/>
    </row>
    <row r="34" ht="15">
      <c r="A34" s="347"/>
    </row>
    <row r="35" ht="15">
      <c r="A35" s="347"/>
    </row>
    <row r="36" spans="1:5" ht="15">
      <c r="A36" s="349"/>
      <c r="D36" s="351"/>
      <c r="E36" s="25"/>
    </row>
    <row r="37" spans="1:8" ht="15">
      <c r="A37" s="348"/>
      <c r="D37" s="387"/>
      <c r="F37" s="1"/>
      <c r="G37" s="387"/>
      <c r="H37" s="1"/>
    </row>
    <row r="38" ht="15">
      <c r="A38" s="346"/>
    </row>
    <row r="39" spans="1:4" ht="15">
      <c r="A39" s="347"/>
      <c r="B39" s="76"/>
      <c r="C39" s="76"/>
      <c r="D39" s="76"/>
    </row>
    <row r="40" spans="1:4" ht="15">
      <c r="A40" s="347"/>
      <c r="B40" s="76"/>
      <c r="C40" s="76"/>
      <c r="D40" s="76"/>
    </row>
    <row r="41" ht="15">
      <c r="A41" s="347"/>
    </row>
    <row r="42" ht="15">
      <c r="A42" s="347"/>
    </row>
    <row r="43" ht="15">
      <c r="A43" s="347"/>
    </row>
    <row r="44" ht="15">
      <c r="F44" s="347"/>
    </row>
    <row r="45" ht="15">
      <c r="E45" s="347"/>
    </row>
    <row r="46" ht="15">
      <c r="J46" s="351"/>
    </row>
    <row r="47" ht="15">
      <c r="A47" s="347"/>
    </row>
    <row r="48" ht="15">
      <c r="A48" s="347"/>
    </row>
    <row r="49" spans="1:4" ht="15">
      <c r="A49" s="347"/>
      <c r="D49" s="350"/>
    </row>
    <row r="50" ht="15">
      <c r="A50" s="347"/>
    </row>
    <row r="51" ht="15">
      <c r="F51" s="347"/>
    </row>
    <row r="52" ht="15">
      <c r="A52" s="347"/>
    </row>
    <row r="53" ht="15">
      <c r="A53" s="349"/>
    </row>
    <row r="54" spans="4:9" ht="15">
      <c r="D54" s="387"/>
      <c r="F54" s="346"/>
      <c r="G54" s="1"/>
      <c r="H54" s="387"/>
      <c r="I54" s="387"/>
    </row>
    <row r="55" ht="15">
      <c r="A55" s="346"/>
    </row>
    <row r="56" ht="15">
      <c r="A56" s="347"/>
    </row>
    <row r="57" ht="15">
      <c r="A57" s="347"/>
    </row>
    <row r="58" ht="15">
      <c r="A58" s="347"/>
    </row>
    <row r="59" ht="15">
      <c r="A59" s="346"/>
    </row>
    <row r="60" ht="15">
      <c r="A60" s="349"/>
    </row>
    <row r="61" spans="1:7" ht="15">
      <c r="A61" s="346"/>
      <c r="F61" s="350"/>
      <c r="G61" s="387"/>
    </row>
    <row r="62" ht="15">
      <c r="A62" s="346"/>
    </row>
    <row r="63" ht="15">
      <c r="A63" s="349"/>
    </row>
    <row r="64" spans="1:7" ht="15">
      <c r="A64" s="346"/>
      <c r="G64" s="1"/>
    </row>
    <row r="65" ht="15">
      <c r="A65" s="346"/>
    </row>
    <row r="66" ht="15">
      <c r="A66" s="346"/>
    </row>
    <row r="67" s="330" customFormat="1" ht="15">
      <c r="A67" s="389"/>
    </row>
    <row r="68" s="372" customFormat="1" ht="15">
      <c r="A68" s="389"/>
    </row>
    <row r="69" s="372" customFormat="1" ht="12.75"/>
    <row r="70" spans="5:6" s="372" customFormat="1" ht="15">
      <c r="E70" s="390"/>
      <c r="F70" s="389"/>
    </row>
    <row r="71" s="372" customFormat="1" ht="12.75"/>
    <row r="72" s="372" customFormat="1" ht="12.75"/>
    <row r="73" s="372" customFormat="1" ht="12.75"/>
    <row r="74" s="372" customFormat="1" ht="12.75"/>
    <row r="77" ht="15">
      <c r="A77" s="347"/>
    </row>
    <row r="78" ht="15">
      <c r="A78" s="347"/>
    </row>
    <row r="79" ht="15">
      <c r="A79" s="347"/>
    </row>
    <row r="80" ht="15">
      <c r="A80" s="347"/>
    </row>
    <row r="81" ht="15">
      <c r="A81" s="347"/>
    </row>
    <row r="82" ht="15">
      <c r="A82" s="352"/>
    </row>
    <row r="83" ht="15">
      <c r="A83" s="346"/>
    </row>
    <row r="84" ht="15">
      <c r="A84" s="346"/>
    </row>
    <row r="85" ht="15">
      <c r="A85" s="346"/>
    </row>
    <row r="86" ht="15">
      <c r="A86" s="346"/>
    </row>
    <row r="87" ht="15">
      <c r="A87" s="346"/>
    </row>
    <row r="88" ht="15">
      <c r="A88" s="346"/>
    </row>
    <row r="89" ht="15">
      <c r="A89" s="352"/>
    </row>
    <row r="90" ht="15">
      <c r="A90" s="346"/>
    </row>
    <row r="91" ht="15">
      <c r="A91" s="346"/>
    </row>
    <row r="92" ht="15">
      <c r="A92" s="346"/>
    </row>
    <row r="93" ht="15">
      <c r="A93" s="346"/>
    </row>
    <row r="94" ht="15">
      <c r="A94" s="352"/>
    </row>
    <row r="95" ht="15">
      <c r="A95" s="346"/>
    </row>
    <row r="96" ht="15">
      <c r="A96" s="353"/>
    </row>
    <row r="97" ht="15">
      <c r="A97" s="346"/>
    </row>
    <row r="98" ht="15">
      <c r="A98" s="346"/>
    </row>
    <row r="99" ht="15">
      <c r="A99" s="346"/>
    </row>
    <row r="100" ht="15">
      <c r="A100" s="346"/>
    </row>
    <row r="101" ht="15">
      <c r="A101" s="346"/>
    </row>
    <row r="102" ht="15">
      <c r="A102" s="346"/>
    </row>
    <row r="103" ht="15">
      <c r="A103" s="346"/>
    </row>
    <row r="104" ht="15">
      <c r="A104" s="346"/>
    </row>
    <row r="105" ht="15">
      <c r="A105" s="346"/>
    </row>
    <row r="106" ht="15">
      <c r="A106" s="346"/>
    </row>
    <row r="107" ht="15">
      <c r="A107" s="34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Korisnik</cp:lastModifiedBy>
  <cp:lastPrinted>2019-07-17T11:06:07Z</cp:lastPrinted>
  <dcterms:created xsi:type="dcterms:W3CDTF">2004-09-03T11:10:12Z</dcterms:created>
  <dcterms:modified xsi:type="dcterms:W3CDTF">2019-08-02T09:10:24Z</dcterms:modified>
  <cp:category/>
  <cp:version/>
  <cp:contentType/>
  <cp:contentStatus/>
</cp:coreProperties>
</file>